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valtion-my.sharepoint.com/personal/sami_aikio_luke_fi/Documents/Documents/Projektit/Sarvet ja hampaat/Excel/"/>
    </mc:Choice>
  </mc:AlternateContent>
  <xr:revisionPtr revIDLastSave="1" documentId="8_{938055FB-27B2-42B6-9147-48CCF4041747}" xr6:coauthVersionLast="47" xr6:coauthVersionMax="47" xr10:uidLastSave="{E60E5945-2606-4DEA-9409-20AB5CA3C9F1}"/>
  <bookViews>
    <workbookView xWindow="17200" yWindow="0" windowWidth="17200" windowHeight="13940" activeTab="1" xr2:uid="{AF85D429-A630-48C1-BCF6-D914BF24277D}"/>
  </bookViews>
  <sheets>
    <sheet name="Seloste" sheetId="3" r:id="rId1"/>
    <sheet name="Laskuri" sheetId="1" r:id="rId2"/>
    <sheet name="Malli" sheetId="2" state="hidden"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6" i="2" l="1"/>
  <c r="M6" i="2"/>
  <c r="L4" i="2"/>
  <c r="L5" i="2" s="1"/>
  <c r="J11" i="1" s="1"/>
  <c r="M4" i="2"/>
  <c r="M5" i="2" s="1"/>
  <c r="K11" i="1" s="1"/>
  <c r="M127" i="2"/>
  <c r="L127" i="2"/>
  <c r="K127" i="2"/>
  <c r="J127" i="2"/>
  <c r="I127" i="2"/>
  <c r="H127" i="2"/>
  <c r="G127" i="2"/>
  <c r="F127" i="2"/>
  <c r="E127" i="2"/>
  <c r="D127" i="2"/>
  <c r="M106" i="2"/>
  <c r="L106" i="2"/>
  <c r="K106" i="2"/>
  <c r="J106" i="2"/>
  <c r="I106" i="2"/>
  <c r="H106" i="2"/>
  <c r="G106" i="2"/>
  <c r="F106" i="2"/>
  <c r="E106" i="2"/>
  <c r="D106" i="2"/>
  <c r="M87" i="2"/>
  <c r="L87" i="2"/>
  <c r="K87" i="2"/>
  <c r="J87" i="2"/>
  <c r="I87" i="2"/>
  <c r="H87" i="2"/>
  <c r="G87" i="2"/>
  <c r="F87" i="2"/>
  <c r="E87" i="2"/>
  <c r="D87" i="2"/>
  <c r="M79" i="2"/>
  <c r="L79" i="2"/>
  <c r="K79" i="2"/>
  <c r="J79" i="2"/>
  <c r="I79" i="2"/>
  <c r="H79" i="2"/>
  <c r="G79" i="2"/>
  <c r="F79" i="2"/>
  <c r="E79" i="2"/>
  <c r="D79" i="2"/>
  <c r="M76" i="2"/>
  <c r="M135" i="2" s="1"/>
  <c r="L76" i="2"/>
  <c r="L135" i="2" s="1"/>
  <c r="K76" i="2"/>
  <c r="K135" i="2" s="1"/>
  <c r="J76" i="2"/>
  <c r="J135" i="2" s="1"/>
  <c r="I76" i="2"/>
  <c r="I135" i="2" s="1"/>
  <c r="H76" i="2"/>
  <c r="H135" i="2" s="1"/>
  <c r="G76" i="2"/>
  <c r="G135" i="2" s="1"/>
  <c r="F76" i="2"/>
  <c r="F135" i="2" s="1"/>
  <c r="E76" i="2"/>
  <c r="E135" i="2" s="1"/>
  <c r="D76" i="2"/>
  <c r="D135" i="2" s="1"/>
  <c r="M75" i="2"/>
  <c r="M134" i="2" s="1"/>
  <c r="L75" i="2"/>
  <c r="L134" i="2" s="1"/>
  <c r="K75" i="2"/>
  <c r="K134" i="2" s="1"/>
  <c r="J75" i="2"/>
  <c r="J134" i="2" s="1"/>
  <c r="I75" i="2"/>
  <c r="I134" i="2" s="1"/>
  <c r="H75" i="2"/>
  <c r="H134" i="2" s="1"/>
  <c r="G75" i="2"/>
  <c r="G134" i="2" s="1"/>
  <c r="F75" i="2"/>
  <c r="F134" i="2" s="1"/>
  <c r="E75" i="2"/>
  <c r="E134" i="2" s="1"/>
  <c r="D75" i="2"/>
  <c r="D134" i="2" s="1"/>
  <c r="M74" i="2"/>
  <c r="M133" i="2" s="1"/>
  <c r="L74" i="2"/>
  <c r="L133" i="2" s="1"/>
  <c r="K74" i="2"/>
  <c r="K133" i="2" s="1"/>
  <c r="J74" i="2"/>
  <c r="J133" i="2" s="1"/>
  <c r="I74" i="2"/>
  <c r="I133" i="2" s="1"/>
  <c r="H74" i="2"/>
  <c r="H133" i="2" s="1"/>
  <c r="G74" i="2"/>
  <c r="G133" i="2" s="1"/>
  <c r="F74" i="2"/>
  <c r="F133" i="2" s="1"/>
  <c r="E74" i="2"/>
  <c r="E133" i="2" s="1"/>
  <c r="D74" i="2"/>
  <c r="D133" i="2" s="1"/>
  <c r="M73" i="2"/>
  <c r="M132" i="2" s="1"/>
  <c r="L73" i="2"/>
  <c r="L132" i="2" s="1"/>
  <c r="K73" i="2"/>
  <c r="K132" i="2" s="1"/>
  <c r="J73" i="2"/>
  <c r="J132" i="2" s="1"/>
  <c r="I73" i="2"/>
  <c r="I132" i="2" s="1"/>
  <c r="H73" i="2"/>
  <c r="H132" i="2" s="1"/>
  <c r="G73" i="2"/>
  <c r="G132" i="2" s="1"/>
  <c r="F73" i="2"/>
  <c r="F132" i="2" s="1"/>
  <c r="E73" i="2"/>
  <c r="E132" i="2" s="1"/>
  <c r="D73" i="2"/>
  <c r="D132" i="2" s="1"/>
  <c r="M72" i="2"/>
  <c r="M131" i="2" s="1"/>
  <c r="L72" i="2"/>
  <c r="L131" i="2" s="1"/>
  <c r="K72" i="2"/>
  <c r="K131" i="2" s="1"/>
  <c r="J72" i="2"/>
  <c r="J131" i="2" s="1"/>
  <c r="I72" i="2"/>
  <c r="I131" i="2" s="1"/>
  <c r="H72" i="2"/>
  <c r="H131" i="2" s="1"/>
  <c r="G72" i="2"/>
  <c r="G131" i="2" s="1"/>
  <c r="F72" i="2"/>
  <c r="F131" i="2" s="1"/>
  <c r="E72" i="2"/>
  <c r="E131" i="2" s="1"/>
  <c r="D72" i="2"/>
  <c r="D131" i="2" s="1"/>
  <c r="M71" i="2"/>
  <c r="M130" i="2" s="1"/>
  <c r="L71" i="2"/>
  <c r="L130" i="2" s="1"/>
  <c r="K71" i="2"/>
  <c r="K130" i="2" s="1"/>
  <c r="J71" i="2"/>
  <c r="J130" i="2" s="1"/>
  <c r="I71" i="2"/>
  <c r="I130" i="2" s="1"/>
  <c r="H71" i="2"/>
  <c r="H130" i="2" s="1"/>
  <c r="G71" i="2"/>
  <c r="G130" i="2" s="1"/>
  <c r="F71" i="2"/>
  <c r="F130" i="2" s="1"/>
  <c r="E71" i="2"/>
  <c r="E130" i="2" s="1"/>
  <c r="D71" i="2"/>
  <c r="D130" i="2" s="1"/>
  <c r="M70" i="2"/>
  <c r="M129" i="2" s="1"/>
  <c r="L70" i="2"/>
  <c r="L129" i="2" s="1"/>
  <c r="K70" i="2"/>
  <c r="K129" i="2" s="1"/>
  <c r="J70" i="2"/>
  <c r="J129" i="2" s="1"/>
  <c r="I70" i="2"/>
  <c r="I129" i="2" s="1"/>
  <c r="H70" i="2"/>
  <c r="H129" i="2" s="1"/>
  <c r="G70" i="2"/>
  <c r="G129" i="2" s="1"/>
  <c r="F70" i="2"/>
  <c r="F129" i="2" s="1"/>
  <c r="E70" i="2"/>
  <c r="E129" i="2" s="1"/>
  <c r="D70" i="2"/>
  <c r="D129" i="2" s="1"/>
  <c r="M69" i="2"/>
  <c r="M128" i="2" s="1"/>
  <c r="L69" i="2"/>
  <c r="L128" i="2" s="1"/>
  <c r="K69" i="2"/>
  <c r="K128" i="2" s="1"/>
  <c r="J69" i="2"/>
  <c r="J128" i="2" s="1"/>
  <c r="I69" i="2"/>
  <c r="I128" i="2" s="1"/>
  <c r="H69" i="2"/>
  <c r="H128" i="2" s="1"/>
  <c r="G69" i="2"/>
  <c r="G128" i="2" s="1"/>
  <c r="F69" i="2"/>
  <c r="F128" i="2" s="1"/>
  <c r="E69" i="2"/>
  <c r="E128" i="2" s="1"/>
  <c r="D69" i="2"/>
  <c r="D128" i="2" s="1"/>
  <c r="M67" i="2"/>
  <c r="M126" i="2" s="1"/>
  <c r="L67" i="2"/>
  <c r="L126" i="2" s="1"/>
  <c r="K67" i="2"/>
  <c r="K126" i="2" s="1"/>
  <c r="J67" i="2"/>
  <c r="J126" i="2" s="1"/>
  <c r="I67" i="2"/>
  <c r="I126" i="2" s="1"/>
  <c r="H67" i="2"/>
  <c r="H126" i="2" s="1"/>
  <c r="G67" i="2"/>
  <c r="G126" i="2" s="1"/>
  <c r="F67" i="2"/>
  <c r="F126" i="2" s="1"/>
  <c r="E67" i="2"/>
  <c r="E126" i="2" s="1"/>
  <c r="D67" i="2"/>
  <c r="D126" i="2" s="1"/>
  <c r="M66" i="2"/>
  <c r="M125" i="2" s="1"/>
  <c r="L66" i="2"/>
  <c r="L125" i="2" s="1"/>
  <c r="K66" i="2"/>
  <c r="K125" i="2" s="1"/>
  <c r="J66" i="2"/>
  <c r="J125" i="2" s="1"/>
  <c r="I66" i="2"/>
  <c r="I125" i="2" s="1"/>
  <c r="H66" i="2"/>
  <c r="H125" i="2" s="1"/>
  <c r="G66" i="2"/>
  <c r="G125" i="2" s="1"/>
  <c r="F66" i="2"/>
  <c r="F125" i="2" s="1"/>
  <c r="E66" i="2"/>
  <c r="E125" i="2" s="1"/>
  <c r="D66" i="2"/>
  <c r="D125" i="2" s="1"/>
  <c r="M65" i="2"/>
  <c r="M124" i="2" s="1"/>
  <c r="L65" i="2"/>
  <c r="L124" i="2" s="1"/>
  <c r="K65" i="2"/>
  <c r="K124" i="2" s="1"/>
  <c r="J65" i="2"/>
  <c r="J124" i="2" s="1"/>
  <c r="I65" i="2"/>
  <c r="I124" i="2" s="1"/>
  <c r="H65" i="2"/>
  <c r="H124" i="2" s="1"/>
  <c r="G65" i="2"/>
  <c r="G124" i="2" s="1"/>
  <c r="F65" i="2"/>
  <c r="F124" i="2" s="1"/>
  <c r="E65" i="2"/>
  <c r="E124" i="2" s="1"/>
  <c r="D65" i="2"/>
  <c r="D124" i="2" s="1"/>
  <c r="M64" i="2"/>
  <c r="M123" i="2" s="1"/>
  <c r="L64" i="2"/>
  <c r="L123" i="2" s="1"/>
  <c r="K64" i="2"/>
  <c r="K123" i="2" s="1"/>
  <c r="J64" i="2"/>
  <c r="J123" i="2" s="1"/>
  <c r="I64" i="2"/>
  <c r="I123" i="2" s="1"/>
  <c r="H64" i="2"/>
  <c r="H123" i="2" s="1"/>
  <c r="G64" i="2"/>
  <c r="G123" i="2" s="1"/>
  <c r="F64" i="2"/>
  <c r="F123" i="2" s="1"/>
  <c r="E64" i="2"/>
  <c r="E123" i="2" s="1"/>
  <c r="D64" i="2"/>
  <c r="D123" i="2" s="1"/>
  <c r="M63" i="2"/>
  <c r="M122" i="2" s="1"/>
  <c r="L63" i="2"/>
  <c r="L122" i="2" s="1"/>
  <c r="K63" i="2"/>
  <c r="K122" i="2" s="1"/>
  <c r="J63" i="2"/>
  <c r="J122" i="2" s="1"/>
  <c r="I63" i="2"/>
  <c r="I122" i="2" s="1"/>
  <c r="H63" i="2"/>
  <c r="H122" i="2" s="1"/>
  <c r="G63" i="2"/>
  <c r="G122" i="2" s="1"/>
  <c r="F63" i="2"/>
  <c r="F122" i="2" s="1"/>
  <c r="E63" i="2"/>
  <c r="E122" i="2" s="1"/>
  <c r="D63" i="2"/>
  <c r="D122" i="2" s="1"/>
  <c r="M62" i="2"/>
  <c r="M121" i="2" s="1"/>
  <c r="L62" i="2"/>
  <c r="L121" i="2" s="1"/>
  <c r="K62" i="2"/>
  <c r="K121" i="2" s="1"/>
  <c r="J62" i="2"/>
  <c r="J121" i="2" s="1"/>
  <c r="I62" i="2"/>
  <c r="I121" i="2" s="1"/>
  <c r="H62" i="2"/>
  <c r="H121" i="2" s="1"/>
  <c r="G62" i="2"/>
  <c r="G121" i="2" s="1"/>
  <c r="F62" i="2"/>
  <c r="F121" i="2" s="1"/>
  <c r="E62" i="2"/>
  <c r="E121" i="2" s="1"/>
  <c r="D62" i="2"/>
  <c r="D121" i="2" s="1"/>
  <c r="M61" i="2"/>
  <c r="M120" i="2" s="1"/>
  <c r="L61" i="2"/>
  <c r="L120" i="2" s="1"/>
  <c r="K61" i="2"/>
  <c r="K120" i="2" s="1"/>
  <c r="J61" i="2"/>
  <c r="J120" i="2" s="1"/>
  <c r="I61" i="2"/>
  <c r="I120" i="2" s="1"/>
  <c r="H61" i="2"/>
  <c r="H120" i="2" s="1"/>
  <c r="G61" i="2"/>
  <c r="G120" i="2" s="1"/>
  <c r="F61" i="2"/>
  <c r="F120" i="2" s="1"/>
  <c r="E61" i="2"/>
  <c r="E120" i="2" s="1"/>
  <c r="D61" i="2"/>
  <c r="D120" i="2" s="1"/>
  <c r="M60" i="2"/>
  <c r="M119" i="2" s="1"/>
  <c r="L60" i="2"/>
  <c r="L119" i="2" s="1"/>
  <c r="K60" i="2"/>
  <c r="K119" i="2" s="1"/>
  <c r="J60" i="2"/>
  <c r="J119" i="2" s="1"/>
  <c r="I60" i="2"/>
  <c r="I119" i="2" s="1"/>
  <c r="H60" i="2"/>
  <c r="H119" i="2" s="1"/>
  <c r="G60" i="2"/>
  <c r="G119" i="2" s="1"/>
  <c r="F60" i="2"/>
  <c r="F119" i="2" s="1"/>
  <c r="E60" i="2"/>
  <c r="E119" i="2" s="1"/>
  <c r="D60" i="2"/>
  <c r="D119" i="2" s="1"/>
  <c r="M59" i="2"/>
  <c r="M118" i="2" s="1"/>
  <c r="L59" i="2"/>
  <c r="L118" i="2" s="1"/>
  <c r="K59" i="2"/>
  <c r="K118" i="2" s="1"/>
  <c r="J59" i="2"/>
  <c r="J118" i="2" s="1"/>
  <c r="I59" i="2"/>
  <c r="I118" i="2" s="1"/>
  <c r="H59" i="2"/>
  <c r="H118" i="2" s="1"/>
  <c r="G59" i="2"/>
  <c r="G118" i="2" s="1"/>
  <c r="F59" i="2"/>
  <c r="F118" i="2" s="1"/>
  <c r="E59" i="2"/>
  <c r="E118" i="2" s="1"/>
  <c r="D59" i="2"/>
  <c r="D118" i="2" s="1"/>
  <c r="M58" i="2"/>
  <c r="M117" i="2" s="1"/>
  <c r="L58" i="2"/>
  <c r="L117" i="2" s="1"/>
  <c r="K58" i="2"/>
  <c r="K117" i="2" s="1"/>
  <c r="J58" i="2"/>
  <c r="J117" i="2" s="1"/>
  <c r="I58" i="2"/>
  <c r="I117" i="2" s="1"/>
  <c r="H58" i="2"/>
  <c r="H117" i="2" s="1"/>
  <c r="G58" i="2"/>
  <c r="G117" i="2" s="1"/>
  <c r="F58" i="2"/>
  <c r="F117" i="2" s="1"/>
  <c r="E58" i="2"/>
  <c r="E117" i="2" s="1"/>
  <c r="D58" i="2"/>
  <c r="D117" i="2" s="1"/>
  <c r="M57" i="2"/>
  <c r="M116" i="2" s="1"/>
  <c r="L57" i="2"/>
  <c r="L116" i="2" s="1"/>
  <c r="K57" i="2"/>
  <c r="K116" i="2" s="1"/>
  <c r="J57" i="2"/>
  <c r="J116" i="2" s="1"/>
  <c r="I57" i="2"/>
  <c r="I116" i="2" s="1"/>
  <c r="H57" i="2"/>
  <c r="H116" i="2" s="1"/>
  <c r="G57" i="2"/>
  <c r="G116" i="2" s="1"/>
  <c r="F57" i="2"/>
  <c r="F116" i="2" s="1"/>
  <c r="E57" i="2"/>
  <c r="E116" i="2" s="1"/>
  <c r="D57" i="2"/>
  <c r="D116" i="2" s="1"/>
  <c r="M56" i="2"/>
  <c r="M115" i="2" s="1"/>
  <c r="L56" i="2"/>
  <c r="L115" i="2" s="1"/>
  <c r="K56" i="2"/>
  <c r="K115" i="2" s="1"/>
  <c r="J56" i="2"/>
  <c r="J115" i="2" s="1"/>
  <c r="I56" i="2"/>
  <c r="I115" i="2" s="1"/>
  <c r="H56" i="2"/>
  <c r="H115" i="2" s="1"/>
  <c r="G56" i="2"/>
  <c r="G115" i="2" s="1"/>
  <c r="F56" i="2"/>
  <c r="F115" i="2" s="1"/>
  <c r="E56" i="2"/>
  <c r="E115" i="2" s="1"/>
  <c r="D56" i="2"/>
  <c r="D115" i="2" s="1"/>
  <c r="M55" i="2"/>
  <c r="M114" i="2" s="1"/>
  <c r="L55" i="2"/>
  <c r="L114" i="2" s="1"/>
  <c r="K55" i="2"/>
  <c r="K114" i="2" s="1"/>
  <c r="J55" i="2"/>
  <c r="J114" i="2" s="1"/>
  <c r="I55" i="2"/>
  <c r="I114" i="2" s="1"/>
  <c r="H55" i="2"/>
  <c r="H114" i="2" s="1"/>
  <c r="G55" i="2"/>
  <c r="G114" i="2" s="1"/>
  <c r="F55" i="2"/>
  <c r="F114" i="2" s="1"/>
  <c r="E55" i="2"/>
  <c r="E114" i="2" s="1"/>
  <c r="D55" i="2"/>
  <c r="D114" i="2" s="1"/>
  <c r="M54" i="2"/>
  <c r="M113" i="2" s="1"/>
  <c r="L54" i="2"/>
  <c r="L113" i="2" s="1"/>
  <c r="K54" i="2"/>
  <c r="K113" i="2" s="1"/>
  <c r="J54" i="2"/>
  <c r="J113" i="2" s="1"/>
  <c r="I54" i="2"/>
  <c r="I113" i="2" s="1"/>
  <c r="H54" i="2"/>
  <c r="H113" i="2" s="1"/>
  <c r="G54" i="2"/>
  <c r="G113" i="2" s="1"/>
  <c r="F54" i="2"/>
  <c r="F113" i="2" s="1"/>
  <c r="E54" i="2"/>
  <c r="E113" i="2" s="1"/>
  <c r="D54" i="2"/>
  <c r="D113" i="2" s="1"/>
  <c r="M53" i="2"/>
  <c r="M112" i="2" s="1"/>
  <c r="L53" i="2"/>
  <c r="L112" i="2" s="1"/>
  <c r="K53" i="2"/>
  <c r="K112" i="2" s="1"/>
  <c r="J53" i="2"/>
  <c r="J112" i="2" s="1"/>
  <c r="I53" i="2"/>
  <c r="I112" i="2" s="1"/>
  <c r="H53" i="2"/>
  <c r="H112" i="2" s="1"/>
  <c r="G53" i="2"/>
  <c r="G112" i="2" s="1"/>
  <c r="F53" i="2"/>
  <c r="F112" i="2" s="1"/>
  <c r="E53" i="2"/>
  <c r="E112" i="2" s="1"/>
  <c r="D53" i="2"/>
  <c r="D112" i="2" s="1"/>
  <c r="M52" i="2"/>
  <c r="M111" i="2" s="1"/>
  <c r="L52" i="2"/>
  <c r="L111" i="2" s="1"/>
  <c r="K52" i="2"/>
  <c r="K111" i="2" s="1"/>
  <c r="J52" i="2"/>
  <c r="J111" i="2" s="1"/>
  <c r="I52" i="2"/>
  <c r="I111" i="2" s="1"/>
  <c r="H52" i="2"/>
  <c r="H111" i="2" s="1"/>
  <c r="G52" i="2"/>
  <c r="G111" i="2" s="1"/>
  <c r="F52" i="2"/>
  <c r="F111" i="2" s="1"/>
  <c r="E52" i="2"/>
  <c r="E111" i="2" s="1"/>
  <c r="D52" i="2"/>
  <c r="D111" i="2" s="1"/>
  <c r="M51" i="2"/>
  <c r="M110" i="2" s="1"/>
  <c r="L51" i="2"/>
  <c r="L110" i="2" s="1"/>
  <c r="K51" i="2"/>
  <c r="K110" i="2" s="1"/>
  <c r="J51" i="2"/>
  <c r="J110" i="2" s="1"/>
  <c r="I51" i="2"/>
  <c r="I110" i="2" s="1"/>
  <c r="H51" i="2"/>
  <c r="H110" i="2" s="1"/>
  <c r="G51" i="2"/>
  <c r="G110" i="2" s="1"/>
  <c r="F51" i="2"/>
  <c r="F110" i="2" s="1"/>
  <c r="E51" i="2"/>
  <c r="E110" i="2" s="1"/>
  <c r="D51" i="2"/>
  <c r="D110" i="2" s="1"/>
  <c r="M50" i="2"/>
  <c r="M109" i="2" s="1"/>
  <c r="L50" i="2"/>
  <c r="L109" i="2" s="1"/>
  <c r="K50" i="2"/>
  <c r="K109" i="2" s="1"/>
  <c r="J50" i="2"/>
  <c r="J109" i="2" s="1"/>
  <c r="I50" i="2"/>
  <c r="I109" i="2" s="1"/>
  <c r="H50" i="2"/>
  <c r="H109" i="2" s="1"/>
  <c r="G50" i="2"/>
  <c r="G109" i="2" s="1"/>
  <c r="F50" i="2"/>
  <c r="F109" i="2" s="1"/>
  <c r="E50" i="2"/>
  <c r="E109" i="2" s="1"/>
  <c r="D50" i="2"/>
  <c r="D109" i="2" s="1"/>
  <c r="M49" i="2"/>
  <c r="M108" i="2" s="1"/>
  <c r="L49" i="2"/>
  <c r="L108" i="2" s="1"/>
  <c r="K49" i="2"/>
  <c r="K108" i="2" s="1"/>
  <c r="J49" i="2"/>
  <c r="J108" i="2" s="1"/>
  <c r="I49" i="2"/>
  <c r="I108" i="2" s="1"/>
  <c r="H49" i="2"/>
  <c r="H108" i="2" s="1"/>
  <c r="G49" i="2"/>
  <c r="G108" i="2" s="1"/>
  <c r="F49" i="2"/>
  <c r="F108" i="2" s="1"/>
  <c r="E49" i="2"/>
  <c r="E108" i="2" s="1"/>
  <c r="D49" i="2"/>
  <c r="D108" i="2" s="1"/>
  <c r="M48" i="2"/>
  <c r="M107" i="2" s="1"/>
  <c r="L48" i="2"/>
  <c r="L107" i="2" s="1"/>
  <c r="K48" i="2"/>
  <c r="K107" i="2" s="1"/>
  <c r="J48" i="2"/>
  <c r="J107" i="2" s="1"/>
  <c r="I48" i="2"/>
  <c r="I107" i="2" s="1"/>
  <c r="H48" i="2"/>
  <c r="H107" i="2" s="1"/>
  <c r="G48" i="2"/>
  <c r="G107" i="2" s="1"/>
  <c r="F48" i="2"/>
  <c r="F107" i="2" s="1"/>
  <c r="E48" i="2"/>
  <c r="E107" i="2" s="1"/>
  <c r="D48" i="2"/>
  <c r="D107" i="2" s="1"/>
  <c r="M46" i="2"/>
  <c r="M105" i="2" s="1"/>
  <c r="L46" i="2"/>
  <c r="L105" i="2" s="1"/>
  <c r="K46" i="2"/>
  <c r="K105" i="2" s="1"/>
  <c r="J46" i="2"/>
  <c r="J105" i="2" s="1"/>
  <c r="I46" i="2"/>
  <c r="I105" i="2" s="1"/>
  <c r="H46" i="2"/>
  <c r="H105" i="2" s="1"/>
  <c r="G46" i="2"/>
  <c r="G105" i="2" s="1"/>
  <c r="F46" i="2"/>
  <c r="F105" i="2" s="1"/>
  <c r="E46" i="2"/>
  <c r="E105" i="2" s="1"/>
  <c r="D46" i="2"/>
  <c r="D105" i="2" s="1"/>
  <c r="M45" i="2"/>
  <c r="M104" i="2" s="1"/>
  <c r="L45" i="2"/>
  <c r="L104" i="2" s="1"/>
  <c r="K45" i="2"/>
  <c r="K104" i="2" s="1"/>
  <c r="J45" i="2"/>
  <c r="J104" i="2" s="1"/>
  <c r="I45" i="2"/>
  <c r="I104" i="2" s="1"/>
  <c r="H45" i="2"/>
  <c r="H104" i="2" s="1"/>
  <c r="G45" i="2"/>
  <c r="G104" i="2" s="1"/>
  <c r="F45" i="2"/>
  <c r="F104" i="2" s="1"/>
  <c r="E45" i="2"/>
  <c r="E104" i="2" s="1"/>
  <c r="D45" i="2"/>
  <c r="D104" i="2" s="1"/>
  <c r="M44" i="2"/>
  <c r="M103" i="2" s="1"/>
  <c r="L44" i="2"/>
  <c r="L103" i="2" s="1"/>
  <c r="K44" i="2"/>
  <c r="K103" i="2" s="1"/>
  <c r="J44" i="2"/>
  <c r="J103" i="2" s="1"/>
  <c r="I44" i="2"/>
  <c r="I103" i="2" s="1"/>
  <c r="H44" i="2"/>
  <c r="H103" i="2" s="1"/>
  <c r="G44" i="2"/>
  <c r="G103" i="2" s="1"/>
  <c r="F44" i="2"/>
  <c r="F103" i="2" s="1"/>
  <c r="E44" i="2"/>
  <c r="E103" i="2" s="1"/>
  <c r="D44" i="2"/>
  <c r="D103" i="2" s="1"/>
  <c r="M43" i="2"/>
  <c r="M102" i="2" s="1"/>
  <c r="L43" i="2"/>
  <c r="L102" i="2" s="1"/>
  <c r="K43" i="2"/>
  <c r="K102" i="2" s="1"/>
  <c r="J43" i="2"/>
  <c r="J102" i="2" s="1"/>
  <c r="I43" i="2"/>
  <c r="I102" i="2" s="1"/>
  <c r="H43" i="2"/>
  <c r="H102" i="2" s="1"/>
  <c r="G43" i="2"/>
  <c r="G102" i="2" s="1"/>
  <c r="F43" i="2"/>
  <c r="F102" i="2" s="1"/>
  <c r="E43" i="2"/>
  <c r="E102" i="2" s="1"/>
  <c r="D43" i="2"/>
  <c r="D102" i="2" s="1"/>
  <c r="M42" i="2"/>
  <c r="M101" i="2" s="1"/>
  <c r="L42" i="2"/>
  <c r="L101" i="2" s="1"/>
  <c r="K42" i="2"/>
  <c r="K101" i="2" s="1"/>
  <c r="J42" i="2"/>
  <c r="J101" i="2" s="1"/>
  <c r="I42" i="2"/>
  <c r="I101" i="2" s="1"/>
  <c r="H42" i="2"/>
  <c r="H101" i="2" s="1"/>
  <c r="G42" i="2"/>
  <c r="G101" i="2" s="1"/>
  <c r="F42" i="2"/>
  <c r="F101" i="2" s="1"/>
  <c r="E42" i="2"/>
  <c r="E101" i="2" s="1"/>
  <c r="D42" i="2"/>
  <c r="D101" i="2" s="1"/>
  <c r="M41" i="2"/>
  <c r="M100" i="2" s="1"/>
  <c r="L41" i="2"/>
  <c r="L100" i="2" s="1"/>
  <c r="K41" i="2"/>
  <c r="K100" i="2" s="1"/>
  <c r="J41" i="2"/>
  <c r="J100" i="2" s="1"/>
  <c r="I41" i="2"/>
  <c r="I100" i="2" s="1"/>
  <c r="H41" i="2"/>
  <c r="H100" i="2" s="1"/>
  <c r="G41" i="2"/>
  <c r="G100" i="2" s="1"/>
  <c r="F41" i="2"/>
  <c r="F100" i="2" s="1"/>
  <c r="E41" i="2"/>
  <c r="E100" i="2" s="1"/>
  <c r="D41" i="2"/>
  <c r="D100" i="2" s="1"/>
  <c r="M40" i="2"/>
  <c r="M99" i="2" s="1"/>
  <c r="L40" i="2"/>
  <c r="L99" i="2" s="1"/>
  <c r="K40" i="2"/>
  <c r="K99" i="2" s="1"/>
  <c r="J40" i="2"/>
  <c r="J99" i="2" s="1"/>
  <c r="I40" i="2"/>
  <c r="I99" i="2" s="1"/>
  <c r="H40" i="2"/>
  <c r="H99" i="2" s="1"/>
  <c r="G40" i="2"/>
  <c r="G99" i="2" s="1"/>
  <c r="F40" i="2"/>
  <c r="F99" i="2" s="1"/>
  <c r="E40" i="2"/>
  <c r="E99" i="2" s="1"/>
  <c r="D40" i="2"/>
  <c r="D99" i="2" s="1"/>
  <c r="M39" i="2"/>
  <c r="M98" i="2" s="1"/>
  <c r="L39" i="2"/>
  <c r="L98" i="2" s="1"/>
  <c r="K39" i="2"/>
  <c r="K98" i="2" s="1"/>
  <c r="J39" i="2"/>
  <c r="J98" i="2" s="1"/>
  <c r="I39" i="2"/>
  <c r="I98" i="2" s="1"/>
  <c r="H39" i="2"/>
  <c r="H98" i="2" s="1"/>
  <c r="G39" i="2"/>
  <c r="G98" i="2" s="1"/>
  <c r="F39" i="2"/>
  <c r="F98" i="2" s="1"/>
  <c r="E39" i="2"/>
  <c r="E98" i="2" s="1"/>
  <c r="D39" i="2"/>
  <c r="D98" i="2" s="1"/>
  <c r="M38" i="2"/>
  <c r="M97" i="2" s="1"/>
  <c r="L38" i="2"/>
  <c r="L97" i="2" s="1"/>
  <c r="K38" i="2"/>
  <c r="K97" i="2" s="1"/>
  <c r="J38" i="2"/>
  <c r="J97" i="2" s="1"/>
  <c r="I38" i="2"/>
  <c r="I97" i="2" s="1"/>
  <c r="H38" i="2"/>
  <c r="H97" i="2" s="1"/>
  <c r="G38" i="2"/>
  <c r="G97" i="2" s="1"/>
  <c r="F38" i="2"/>
  <c r="F97" i="2" s="1"/>
  <c r="E38" i="2"/>
  <c r="E97" i="2" s="1"/>
  <c r="D38" i="2"/>
  <c r="D97" i="2" s="1"/>
  <c r="M37" i="2"/>
  <c r="M96" i="2" s="1"/>
  <c r="L37" i="2"/>
  <c r="L96" i="2" s="1"/>
  <c r="K37" i="2"/>
  <c r="K96" i="2" s="1"/>
  <c r="J37" i="2"/>
  <c r="J96" i="2" s="1"/>
  <c r="I37" i="2"/>
  <c r="I96" i="2" s="1"/>
  <c r="H37" i="2"/>
  <c r="H96" i="2" s="1"/>
  <c r="G37" i="2"/>
  <c r="G96" i="2" s="1"/>
  <c r="F37" i="2"/>
  <c r="F96" i="2" s="1"/>
  <c r="E37" i="2"/>
  <c r="E96" i="2" s="1"/>
  <c r="D37" i="2"/>
  <c r="D96" i="2" s="1"/>
  <c r="M36" i="2"/>
  <c r="M95" i="2" s="1"/>
  <c r="L36" i="2"/>
  <c r="L95" i="2" s="1"/>
  <c r="K36" i="2"/>
  <c r="K95" i="2" s="1"/>
  <c r="J36" i="2"/>
  <c r="J95" i="2" s="1"/>
  <c r="I36" i="2"/>
  <c r="I95" i="2" s="1"/>
  <c r="H36" i="2"/>
  <c r="H95" i="2" s="1"/>
  <c r="G36" i="2"/>
  <c r="G95" i="2" s="1"/>
  <c r="F36" i="2"/>
  <c r="F95" i="2" s="1"/>
  <c r="E36" i="2"/>
  <c r="E95" i="2" s="1"/>
  <c r="D36" i="2"/>
  <c r="D95" i="2" s="1"/>
  <c r="M35" i="2"/>
  <c r="M94" i="2" s="1"/>
  <c r="L35" i="2"/>
  <c r="L94" i="2" s="1"/>
  <c r="K35" i="2"/>
  <c r="K94" i="2" s="1"/>
  <c r="J35" i="2"/>
  <c r="J94" i="2" s="1"/>
  <c r="I35" i="2"/>
  <c r="I94" i="2" s="1"/>
  <c r="H35" i="2"/>
  <c r="H94" i="2" s="1"/>
  <c r="G35" i="2"/>
  <c r="G94" i="2" s="1"/>
  <c r="F35" i="2"/>
  <c r="F94" i="2" s="1"/>
  <c r="E35" i="2"/>
  <c r="E94" i="2" s="1"/>
  <c r="D35" i="2"/>
  <c r="D94" i="2" s="1"/>
  <c r="M34" i="2"/>
  <c r="M93" i="2" s="1"/>
  <c r="L34" i="2"/>
  <c r="L93" i="2" s="1"/>
  <c r="K34" i="2"/>
  <c r="K93" i="2" s="1"/>
  <c r="J34" i="2"/>
  <c r="J93" i="2" s="1"/>
  <c r="I34" i="2"/>
  <c r="I93" i="2" s="1"/>
  <c r="H34" i="2"/>
  <c r="H93" i="2" s="1"/>
  <c r="G34" i="2"/>
  <c r="G93" i="2" s="1"/>
  <c r="F34" i="2"/>
  <c r="F93" i="2" s="1"/>
  <c r="E34" i="2"/>
  <c r="E93" i="2" s="1"/>
  <c r="D34" i="2"/>
  <c r="D93" i="2" s="1"/>
  <c r="M33" i="2"/>
  <c r="M92" i="2" s="1"/>
  <c r="L33" i="2"/>
  <c r="L92" i="2" s="1"/>
  <c r="K33" i="2"/>
  <c r="K92" i="2" s="1"/>
  <c r="J33" i="2"/>
  <c r="J92" i="2" s="1"/>
  <c r="I33" i="2"/>
  <c r="I92" i="2" s="1"/>
  <c r="H33" i="2"/>
  <c r="H92" i="2" s="1"/>
  <c r="G33" i="2"/>
  <c r="G92" i="2" s="1"/>
  <c r="F33" i="2"/>
  <c r="F92" i="2" s="1"/>
  <c r="E33" i="2"/>
  <c r="E92" i="2" s="1"/>
  <c r="D33" i="2"/>
  <c r="D92" i="2" s="1"/>
  <c r="M32" i="2"/>
  <c r="M91" i="2" s="1"/>
  <c r="L32" i="2"/>
  <c r="L91" i="2" s="1"/>
  <c r="K32" i="2"/>
  <c r="K91" i="2" s="1"/>
  <c r="J32" i="2"/>
  <c r="J91" i="2" s="1"/>
  <c r="I32" i="2"/>
  <c r="I91" i="2" s="1"/>
  <c r="H32" i="2"/>
  <c r="H91" i="2" s="1"/>
  <c r="G32" i="2"/>
  <c r="G91" i="2" s="1"/>
  <c r="F32" i="2"/>
  <c r="F91" i="2" s="1"/>
  <c r="E32" i="2"/>
  <c r="E91" i="2" s="1"/>
  <c r="D32" i="2"/>
  <c r="D91" i="2" s="1"/>
  <c r="M31" i="2"/>
  <c r="M90" i="2" s="1"/>
  <c r="L31" i="2"/>
  <c r="L90" i="2" s="1"/>
  <c r="K31" i="2"/>
  <c r="K90" i="2" s="1"/>
  <c r="J31" i="2"/>
  <c r="J90" i="2" s="1"/>
  <c r="I31" i="2"/>
  <c r="I90" i="2" s="1"/>
  <c r="H31" i="2"/>
  <c r="H90" i="2" s="1"/>
  <c r="G31" i="2"/>
  <c r="G90" i="2" s="1"/>
  <c r="F31" i="2"/>
  <c r="F90" i="2" s="1"/>
  <c r="E31" i="2"/>
  <c r="E90" i="2" s="1"/>
  <c r="D31" i="2"/>
  <c r="D90" i="2" s="1"/>
  <c r="M30" i="2"/>
  <c r="M89" i="2" s="1"/>
  <c r="L30" i="2"/>
  <c r="L89" i="2" s="1"/>
  <c r="K30" i="2"/>
  <c r="K89" i="2" s="1"/>
  <c r="J30" i="2"/>
  <c r="J89" i="2" s="1"/>
  <c r="I30" i="2"/>
  <c r="I89" i="2" s="1"/>
  <c r="H30" i="2"/>
  <c r="H89" i="2" s="1"/>
  <c r="G30" i="2"/>
  <c r="G89" i="2" s="1"/>
  <c r="F30" i="2"/>
  <c r="F89" i="2" s="1"/>
  <c r="E30" i="2"/>
  <c r="E89" i="2" s="1"/>
  <c r="D30" i="2"/>
  <c r="D89" i="2" s="1"/>
  <c r="M29" i="2"/>
  <c r="M88" i="2" s="1"/>
  <c r="L29" i="2"/>
  <c r="L88" i="2" s="1"/>
  <c r="K29" i="2"/>
  <c r="K88" i="2" s="1"/>
  <c r="J29" i="2"/>
  <c r="J88" i="2" s="1"/>
  <c r="I29" i="2"/>
  <c r="I88" i="2" s="1"/>
  <c r="H29" i="2"/>
  <c r="H88" i="2" s="1"/>
  <c r="G29" i="2"/>
  <c r="G88" i="2" s="1"/>
  <c r="F29" i="2"/>
  <c r="F88" i="2" s="1"/>
  <c r="E29" i="2"/>
  <c r="E88" i="2" s="1"/>
  <c r="D29" i="2"/>
  <c r="D88" i="2" s="1"/>
  <c r="M27" i="2"/>
  <c r="M86" i="2" s="1"/>
  <c r="L27" i="2"/>
  <c r="L86" i="2" s="1"/>
  <c r="K27" i="2"/>
  <c r="K86" i="2" s="1"/>
  <c r="J27" i="2"/>
  <c r="J86" i="2" s="1"/>
  <c r="I27" i="2"/>
  <c r="I86" i="2" s="1"/>
  <c r="H27" i="2"/>
  <c r="H86" i="2" s="1"/>
  <c r="G27" i="2"/>
  <c r="G86" i="2" s="1"/>
  <c r="F27" i="2"/>
  <c r="F86" i="2" s="1"/>
  <c r="E27" i="2"/>
  <c r="E86" i="2" s="1"/>
  <c r="D27" i="2"/>
  <c r="D86" i="2" s="1"/>
  <c r="M26" i="2"/>
  <c r="M85" i="2" s="1"/>
  <c r="L26" i="2"/>
  <c r="L85" i="2" s="1"/>
  <c r="K26" i="2"/>
  <c r="K85" i="2" s="1"/>
  <c r="J26" i="2"/>
  <c r="J85" i="2" s="1"/>
  <c r="I26" i="2"/>
  <c r="I85" i="2" s="1"/>
  <c r="H26" i="2"/>
  <c r="H85" i="2" s="1"/>
  <c r="G26" i="2"/>
  <c r="G85" i="2" s="1"/>
  <c r="F26" i="2"/>
  <c r="F85" i="2" s="1"/>
  <c r="E26" i="2"/>
  <c r="E85" i="2" s="1"/>
  <c r="D26" i="2"/>
  <c r="D85" i="2" s="1"/>
  <c r="M25" i="2"/>
  <c r="M84" i="2" s="1"/>
  <c r="L25" i="2"/>
  <c r="L84" i="2" s="1"/>
  <c r="K25" i="2"/>
  <c r="K84" i="2" s="1"/>
  <c r="J25" i="2"/>
  <c r="J84" i="2" s="1"/>
  <c r="I25" i="2"/>
  <c r="I84" i="2" s="1"/>
  <c r="H25" i="2"/>
  <c r="H84" i="2" s="1"/>
  <c r="G25" i="2"/>
  <c r="G84" i="2" s="1"/>
  <c r="F25" i="2"/>
  <c r="F84" i="2" s="1"/>
  <c r="E25" i="2"/>
  <c r="E84" i="2" s="1"/>
  <c r="D25" i="2"/>
  <c r="D84" i="2" s="1"/>
  <c r="M24" i="2"/>
  <c r="M83" i="2" s="1"/>
  <c r="L24" i="2"/>
  <c r="L83" i="2" s="1"/>
  <c r="K24" i="2"/>
  <c r="K83" i="2" s="1"/>
  <c r="J24" i="2"/>
  <c r="J83" i="2" s="1"/>
  <c r="I24" i="2"/>
  <c r="I83" i="2" s="1"/>
  <c r="H24" i="2"/>
  <c r="H83" i="2" s="1"/>
  <c r="G24" i="2"/>
  <c r="G83" i="2" s="1"/>
  <c r="F24" i="2"/>
  <c r="F83" i="2" s="1"/>
  <c r="E24" i="2"/>
  <c r="E83" i="2" s="1"/>
  <c r="D24" i="2"/>
  <c r="D83" i="2" s="1"/>
  <c r="M23" i="2"/>
  <c r="M82" i="2" s="1"/>
  <c r="L23" i="2"/>
  <c r="L82" i="2" s="1"/>
  <c r="K23" i="2"/>
  <c r="K82" i="2" s="1"/>
  <c r="J23" i="2"/>
  <c r="J82" i="2" s="1"/>
  <c r="I23" i="2"/>
  <c r="I82" i="2" s="1"/>
  <c r="H23" i="2"/>
  <c r="H82" i="2" s="1"/>
  <c r="G23" i="2"/>
  <c r="G82" i="2" s="1"/>
  <c r="F23" i="2"/>
  <c r="F82" i="2" s="1"/>
  <c r="E23" i="2"/>
  <c r="E82" i="2" s="1"/>
  <c r="D23" i="2"/>
  <c r="D82" i="2" s="1"/>
  <c r="M22" i="2"/>
  <c r="M81" i="2" s="1"/>
  <c r="L22" i="2"/>
  <c r="L81" i="2" s="1"/>
  <c r="K22" i="2"/>
  <c r="K81" i="2" s="1"/>
  <c r="J22" i="2"/>
  <c r="J81" i="2" s="1"/>
  <c r="I22" i="2"/>
  <c r="I81" i="2" s="1"/>
  <c r="H22" i="2"/>
  <c r="H81" i="2" s="1"/>
  <c r="G22" i="2"/>
  <c r="G81" i="2" s="1"/>
  <c r="F22" i="2"/>
  <c r="F81" i="2" s="1"/>
  <c r="E22" i="2"/>
  <c r="E81" i="2" s="1"/>
  <c r="D22" i="2"/>
  <c r="D81" i="2" s="1"/>
  <c r="M21" i="2"/>
  <c r="M80" i="2" s="1"/>
  <c r="L21" i="2"/>
  <c r="L80" i="2" s="1"/>
  <c r="K21" i="2"/>
  <c r="K80" i="2" s="1"/>
  <c r="J21" i="2"/>
  <c r="J80" i="2" s="1"/>
  <c r="I21" i="2"/>
  <c r="I80" i="2" s="1"/>
  <c r="H21" i="2"/>
  <c r="H80" i="2" s="1"/>
  <c r="G21" i="2"/>
  <c r="G80" i="2" s="1"/>
  <c r="F21" i="2"/>
  <c r="F80" i="2" s="1"/>
  <c r="E21" i="2"/>
  <c r="E80" i="2" s="1"/>
  <c r="D21" i="2"/>
  <c r="D80" i="2" s="1"/>
  <c r="D3" i="2" l="1"/>
  <c r="D4" i="2" s="1"/>
  <c r="D5" i="2" s="1"/>
  <c r="B11" i="1" s="1"/>
  <c r="I3" i="2"/>
  <c r="I4" i="2" s="1"/>
  <c r="I5" i="2" s="1"/>
  <c r="G11" i="1" s="1"/>
  <c r="J3" i="2"/>
  <c r="J4" i="2" s="1"/>
  <c r="J5" i="2" s="1"/>
  <c r="H11" i="1" s="1"/>
  <c r="L3" i="2"/>
  <c r="K3" i="2"/>
  <c r="K4" i="2" s="1"/>
  <c r="K5" i="2" s="1"/>
  <c r="I11" i="1" s="1"/>
  <c r="M3" i="2"/>
  <c r="E3" i="2"/>
  <c r="E4" i="2" s="1"/>
  <c r="E5" i="2" s="1"/>
  <c r="C11" i="1" s="1"/>
  <c r="G3" i="2"/>
  <c r="G4" i="2" s="1"/>
  <c r="G5" i="2" s="1"/>
  <c r="E11" i="1" s="1"/>
  <c r="H3" i="2"/>
  <c r="H4" i="2" s="1"/>
  <c r="H5" i="2" s="1"/>
  <c r="F11" i="1" s="1"/>
  <c r="F3" i="2"/>
  <c r="F4" i="2" s="1"/>
  <c r="F5" i="2" s="1"/>
  <c r="D11" i="1" s="1"/>
  <c r="G14" i="2" l="1"/>
  <c r="G16" i="2" s="1"/>
  <c r="G10" i="2"/>
  <c r="G11" i="2"/>
  <c r="G13" i="2"/>
  <c r="G15" i="2" s="1"/>
  <c r="E10" i="2"/>
  <c r="E11" i="2"/>
  <c r="E13" i="2"/>
  <c r="E15" i="2" s="1"/>
  <c r="E14" i="2"/>
  <c r="E16" i="2" s="1"/>
  <c r="K11" i="2"/>
  <c r="K13" i="2"/>
  <c r="K15" i="2" s="1"/>
  <c r="K14" i="2"/>
  <c r="K16" i="2" s="1"/>
  <c r="K6" i="2" s="1"/>
  <c r="K10" i="2"/>
  <c r="M10" i="2"/>
  <c r="M11" i="2"/>
  <c r="M13" i="2"/>
  <c r="M15" i="2" s="1"/>
  <c r="M14" i="2"/>
  <c r="M16" i="2" s="1"/>
  <c r="L10" i="2"/>
  <c r="L11" i="2"/>
  <c r="L13" i="2"/>
  <c r="L15" i="2" s="1"/>
  <c r="L14" i="2"/>
  <c r="L16" i="2" s="1"/>
  <c r="D10" i="2"/>
  <c r="D11" i="2"/>
  <c r="D13" i="2"/>
  <c r="D15" i="2" s="1"/>
  <c r="D14" i="2"/>
  <c r="D16" i="2" s="1"/>
  <c r="D6" i="2" s="1"/>
  <c r="F14" i="2"/>
  <c r="F16" i="2" s="1"/>
  <c r="F10" i="2"/>
  <c r="F11" i="2"/>
  <c r="F13" i="2"/>
  <c r="F15" i="2" s="1"/>
  <c r="J11" i="2"/>
  <c r="J13" i="2"/>
  <c r="J15" i="2" s="1"/>
  <c r="J14" i="2"/>
  <c r="J16" i="2" s="1"/>
  <c r="J10" i="2"/>
  <c r="H13" i="2"/>
  <c r="H15" i="2" s="1"/>
  <c r="H14" i="2"/>
  <c r="H16" i="2" s="1"/>
  <c r="H6" i="2" s="1"/>
  <c r="H10" i="2"/>
  <c r="H11" i="2"/>
  <c r="I13" i="2"/>
  <c r="I15" i="2" s="1"/>
  <c r="I14" i="2"/>
  <c r="I16" i="2" s="1"/>
  <c r="I6" i="2" s="1"/>
  <c r="I10" i="2"/>
  <c r="I11" i="2"/>
  <c r="F6" i="2" l="1"/>
  <c r="D12" i="1" s="1"/>
  <c r="E6" i="2"/>
  <c r="C12" i="1" s="1"/>
  <c r="G6" i="2"/>
  <c r="J6" i="2"/>
  <c r="H12" i="1" s="1"/>
  <c r="K12" i="1"/>
  <c r="F12" i="1"/>
  <c r="B12" i="1"/>
  <c r="J12" i="1"/>
  <c r="I12" i="1"/>
  <c r="G12" i="1"/>
  <c r="E12" i="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E2F0A4A3-E1DE-4756-8D3B-2FA86C34A3A5}" keepAlive="1" name="Kysely – full_model_coeff" description="Yhteys kyselyyn full_model_coeff työkirjassa." type="5" refreshedVersion="0" background="1">
    <dbPr connection="Provider=Microsoft.Mashup.OleDb.1;Data Source=$Workbook$;Location=full_model_coeff;Extended Properties=&quot;&quot;" command="SELECT * FROM [full_model_coeff]"/>
  </connection>
  <connection id="2" xr16:uid="{C84B48E1-8BF6-4E86-8066-289AE72FAD86}" keepAlive="1" name="Kysely – full_model_coeff (2)" description="Yhteys kyselyyn full_model_coeff (2) työkirjassa." type="5" refreshedVersion="0" background="1">
    <dbPr connection="Provider=Microsoft.Mashup.OleDb.1;Data Source=$Workbook$;Location=&quot;full_model_coeff (2)&quot;;Extended Properties=&quot;&quot;" command="SELECT * FROM [full_model_coeff (2)]"/>
  </connection>
</connections>
</file>

<file path=xl/sharedStrings.xml><?xml version="1.0" encoding="utf-8"?>
<sst xmlns="http://schemas.openxmlformats.org/spreadsheetml/2006/main" count="189" uniqueCount="160">
  <si>
    <t>base_diam</t>
  </si>
  <si>
    <t>Valkohäntäpeurapukin ikäarvio sarvimittauksista</t>
  </si>
  <si>
    <t>Yksilö 1</t>
  </si>
  <si>
    <t>Yksilö 3</t>
  </si>
  <si>
    <t>Yksilö 2</t>
  </si>
  <si>
    <t>Yksilö 4</t>
  </si>
  <si>
    <t>Yksilö 5</t>
  </si>
  <si>
    <t>Yksilö 6</t>
  </si>
  <si>
    <t>Yksilö 7</t>
  </si>
  <si>
    <t>Yksilö 8</t>
  </si>
  <si>
    <t>Yksilö 9</t>
  </si>
  <si>
    <t>Yksilö 10</t>
  </si>
  <si>
    <t>(Intercept)</t>
  </si>
  <si>
    <t>poly(antler_length, 2, raw = T)1</t>
  </si>
  <si>
    <t>poly(antler_length, 2, raw = T)2</t>
  </si>
  <si>
    <t>poly(antler_width, 2, raw = T)1</t>
  </si>
  <si>
    <t>poly(antler_width, 2, raw = T)2</t>
  </si>
  <si>
    <t>poly(antler_length, 2, raw = T)1:poly(antler_width, 2, raw = T)1</t>
  </si>
  <si>
    <t>poly(antler_length, 2, raw = T)2:poly(antler_width, 2, raw = T)1</t>
  </si>
  <si>
    <t>poly(antler_length, 2, raw = T)1:poly(antler_width, 2, raw = T)2</t>
  </si>
  <si>
    <t>poly(antler_length, 2, raw = T)2:poly(antler_width, 2, raw = T)2</t>
  </si>
  <si>
    <t>poly(antler_length, 2, raw = T)1:base_diam</t>
  </si>
  <si>
    <t>poly(antler_length, 2, raw = T)2:base_diam</t>
  </si>
  <si>
    <t>poly(antler_width, 2, raw = T)1:base_diam</t>
  </si>
  <si>
    <t>poly(antler_width, 2, raw = T)2:base_diam</t>
  </si>
  <si>
    <t>poly(antler_length, 2, raw = T)1:poly(antler_width, 2, raw = T)1:base_diam</t>
  </si>
  <si>
    <t>poly(antler_length, 2, raw = T)2:poly(antler_width, 2, raw = T)1:base_diam</t>
  </si>
  <si>
    <t>poly(antler_length, 2, raw = T)1:poly(antler_width, 2, raw = T)2:base_diam</t>
  </si>
  <si>
    <t>poly(antler_length, 2, raw = T)2:poly(antler_width, 2, raw = T)2:base_diam</t>
  </si>
  <si>
    <t>pituus*leveys</t>
  </si>
  <si>
    <t>pituus*piikit</t>
  </si>
  <si>
    <t>pituus*tyvi</t>
  </si>
  <si>
    <t>leveys*piikit</t>
  </si>
  <si>
    <t>leveys*tyvi</t>
  </si>
  <si>
    <t>piikit*tyvi</t>
  </si>
  <si>
    <t>pituus*leveys*piikit</t>
  </si>
  <si>
    <t>pituus*leveys*tyvi</t>
  </si>
  <si>
    <t>leveys*piikit*tyvi</t>
  </si>
  <si>
    <t>pituus*leveys*piikit*tyvi</t>
  </si>
  <si>
    <t>pituus*piikit*tyvi</t>
  </si>
  <si>
    <t>pituus</t>
  </si>
  <si>
    <t>leveys</t>
  </si>
  <si>
    <t>piikit</t>
  </si>
  <si>
    <t>tyvi</t>
  </si>
  <si>
    <t>pituus^2</t>
  </si>
  <si>
    <t>leveys^2</t>
  </si>
  <si>
    <t>pituus^2*leveys</t>
  </si>
  <si>
    <t>pituus^2*piikit</t>
  </si>
  <si>
    <t>pituus^2*tyvi</t>
  </si>
  <si>
    <t>leveys^2*piikit</t>
  </si>
  <si>
    <t>leveys^2*tyvi</t>
  </si>
  <si>
    <t>pituus*leveys^2</t>
  </si>
  <si>
    <t>pituus^2*leveys^2</t>
  </si>
  <si>
    <t>pituus^2*leveys*piikit</t>
  </si>
  <si>
    <t>pituus*leveys^2*piikit</t>
  </si>
  <si>
    <t>pituus^2*leveys^2*piikit</t>
  </si>
  <si>
    <t>pituus^2*leveys*tyvi</t>
  </si>
  <si>
    <t>pituus*leveys^2*tyvi</t>
  </si>
  <si>
    <t>pituus^2*leveys^2*tyvi</t>
  </si>
  <si>
    <t>pituus^2*piikit*tyvi</t>
  </si>
  <si>
    <t>leveys^2*piikit*tyvi</t>
  </si>
  <si>
    <t>pituus^2*leveys*piikit*tyvi</t>
  </si>
  <si>
    <t>pituus*leveys^2*piikit*tyvi</t>
  </si>
  <si>
    <t>pituus^2*leveys^2*piikit*tyvi</t>
  </si>
  <si>
    <t>coeff</t>
  </si>
  <si>
    <t>prod</t>
  </si>
  <si>
    <t>Parametrit full model</t>
  </si>
  <si>
    <t>Termi</t>
  </si>
  <si>
    <t>Syötä sarvimittaukset vihreään kenttään (max. 10 yksilöä)</t>
  </si>
  <si>
    <t>Vaihteluväli</t>
  </si>
  <si>
    <t>4-63 cm</t>
  </si>
  <si>
    <t>8-66 cm</t>
  </si>
  <si>
    <t>4-18 cm</t>
  </si>
  <si>
    <t>2-16 kpl</t>
  </si>
  <si>
    <t>Sarven pituus, cm</t>
  </si>
  <si>
    <t>Sarvien leveys, cm</t>
  </si>
  <si>
    <t>Sarvipiikit, kpl</t>
  </si>
  <si>
    <t>Tyven ympärys, cm</t>
  </si>
  <si>
    <t>Ikäarvion 95% luottamusväli, vuotta</t>
  </si>
  <si>
    <t>Luottamusväli</t>
  </si>
  <si>
    <t>poly(tines_sum, 2, raw = T)1</t>
  </si>
  <si>
    <t>poly(tines_sum, 2, raw = T)2</t>
  </si>
  <si>
    <t>poly(antler_length, 2, raw = T)1:poly(tines_sum, 2, raw = T)1</t>
  </si>
  <si>
    <t>poly(antler_length, 2, raw = T)2:poly(tines_sum, 2, raw = T)1</t>
  </si>
  <si>
    <t>poly(antler_length, 2, raw = T)1:poly(tines_sum, 2, raw = T)2</t>
  </si>
  <si>
    <t>poly(antler_length, 2, raw = T)2:poly(tines_sum, 2, raw = T)2</t>
  </si>
  <si>
    <t>poly(antler_width, 2, raw = T)1:poly(tines_sum, 2, raw = T)1</t>
  </si>
  <si>
    <t>poly(antler_width, 2, raw = T)2:poly(tines_sum, 2, raw = T)1</t>
  </si>
  <si>
    <t>poly(antler_width, 2, raw = T)1:poly(tines_sum, 2, raw = T)2</t>
  </si>
  <si>
    <t>poly(antler_width, 2, raw = T)2:poly(tines_sum, 2, raw = T)2</t>
  </si>
  <si>
    <t>poly(tines_sum, 2, raw = T)1:base_diam</t>
  </si>
  <si>
    <t>poly(tines_sum, 2, raw = T)2:base_diam</t>
  </si>
  <si>
    <t>poly(antler_length, 2, raw = T)1:poly(antler_width, 2, raw = T)1:poly(tines_sum, 2, raw = T)1</t>
  </si>
  <si>
    <t>poly(antler_length, 2, raw = T)2:poly(antler_width, 2, raw = T)1:poly(tines_sum, 2, raw = T)1</t>
  </si>
  <si>
    <t>poly(antler_length, 2, raw = T)1:poly(antler_width, 2, raw = T)2:poly(tines_sum, 2, raw = T)1</t>
  </si>
  <si>
    <t>poly(antler_length, 2, raw = T)2:poly(antler_width, 2, raw = T)2:poly(tines_sum, 2, raw = T)1</t>
  </si>
  <si>
    <t>poly(antler_length, 2, raw = T)1:poly(antler_width, 2, raw = T)1:poly(tines_sum, 2, raw = T)2</t>
  </si>
  <si>
    <t>poly(antler_length, 2, raw = T)2:poly(antler_width, 2, raw = T)1:poly(tines_sum, 2, raw = T)2</t>
  </si>
  <si>
    <t>poly(antler_length, 2, raw = T)1:poly(antler_width, 2, raw = T)2:poly(tines_sum, 2, raw = T)2</t>
  </si>
  <si>
    <t>poly(antler_length, 2, raw = T)2:poly(antler_width, 2, raw = T)2:poly(tines_sum, 2, raw = T)2</t>
  </si>
  <si>
    <t>poly(antler_length, 2, raw = T)1:poly(tines_sum, 2, raw = T)1:base_diam</t>
  </si>
  <si>
    <t>poly(antler_length, 2, raw = T)2:poly(tines_sum, 2, raw = T)1:base_diam</t>
  </si>
  <si>
    <t>poly(antler_length, 2, raw = T)1:poly(tines_sum, 2, raw = T)2:base_diam</t>
  </si>
  <si>
    <t>poly(antler_length, 2, raw = T)2:poly(tines_sum, 2, raw = T)2:base_diam</t>
  </si>
  <si>
    <t>poly(antler_width, 2, raw = T)1:poly(tines_sum, 2, raw = T)1:base_diam</t>
  </si>
  <si>
    <t>poly(antler_width, 2, raw = T)2:poly(tines_sum, 2, raw = T)1:base_diam</t>
  </si>
  <si>
    <t>poly(antler_width, 2, raw = T)1:poly(tines_sum, 2, raw = T)2:base_diam</t>
  </si>
  <si>
    <t>poly(antler_width, 2, raw = T)2:poly(tines_sum, 2, raw = T)2:base_diam</t>
  </si>
  <si>
    <t>poly(antler_length, 2, raw = T)1:poly(antler_width, 2, raw = T)1:poly(tines_sum, 2, raw = T)1:base_diam</t>
  </si>
  <si>
    <t>poly(antler_length, 2, raw = T)2:poly(antler_width, 2, raw = T)1:poly(tines_sum, 2, raw = T)1:base_diam</t>
  </si>
  <si>
    <t>poly(antler_length, 2, raw = T)1:poly(antler_width, 2, raw = T)2:poly(tines_sum, 2, raw = T)1:base_diam</t>
  </si>
  <si>
    <t>poly(antler_length, 2, raw = T)2:poly(antler_width, 2, raw = T)2:poly(tines_sum, 2, raw = T)1:base_diam</t>
  </si>
  <si>
    <t>poly(antler_length, 2, raw = T)1:poly(antler_width, 2, raw = T)1:poly(tines_sum, 2, raw = T)2:base_diam</t>
  </si>
  <si>
    <t>poly(antler_length, 2, raw = T)2:poly(antler_width, 2, raw = T)1:poly(tines_sum, 2, raw = T)2:base_diam</t>
  </si>
  <si>
    <t>poly(antler_length, 2, raw = T)1:poly(antler_width, 2, raw = T)2:poly(tines_sum, 2, raw = T)2:base_diam</t>
  </si>
  <si>
    <t>poly(antler_length, 2, raw = T)2:poly(antler_width, 2, raw = T)2:poly(tines_sum, 2, raw = T)2:base_diam</t>
  </si>
  <si>
    <t>pituus*piikit^2</t>
  </si>
  <si>
    <t>pituus^2*piikit^2</t>
  </si>
  <si>
    <t>leveys^2*piikit^2</t>
  </si>
  <si>
    <t>pituus*leveys*piikit^2</t>
  </si>
  <si>
    <t>pituus^2*leveys*piikit^2</t>
  </si>
  <si>
    <t>pituus*leveys^2*piikit^2</t>
  </si>
  <si>
    <t>pituus^2*leveys^2*piikit^2</t>
  </si>
  <si>
    <t>piikit^2</t>
  </si>
  <si>
    <t>leveys*piikit^2</t>
  </si>
  <si>
    <t>pituus*piikit^2*tyvi</t>
  </si>
  <si>
    <t>pituus^2*piikit^2*tyvi</t>
  </si>
  <si>
    <t>leveys*piikit^2*tyvi</t>
  </si>
  <si>
    <t>leveys^2*piikit^2*tyvi</t>
  </si>
  <si>
    <t>pituus*leveys*piikit^2*tyvi</t>
  </si>
  <si>
    <t>pituus^2*leveys*piikit^2*tyvi</t>
  </si>
  <si>
    <t>pituus*leveys^2*piikit^2*tyvi</t>
  </si>
  <si>
    <t>pituus^2*leveys^2*piikit^2*tyvi</t>
  </si>
  <si>
    <t>piikit^2*tyvi</t>
  </si>
  <si>
    <t>Termi (R formula)</t>
  </si>
  <si>
    <t>Ikäarvio, vuotta</t>
  </si>
  <si>
    <t>Valkohäntäpeuran sarvi-ikälaskuri</t>
  </si>
  <si>
    <t>vakiotermi</t>
  </si>
  <si>
    <t>Lisätietoja:</t>
  </si>
  <si>
    <t>Luottamusväli:</t>
  </si>
  <si>
    <t>Estimaatti:</t>
  </si>
  <si>
    <t xml:space="preserve"> </t>
  </si>
  <si>
    <t>High</t>
  </si>
  <si>
    <t>Low</t>
  </si>
  <si>
    <t>High, pyöristetty, rajattu</t>
  </si>
  <si>
    <t>Low, pyöristetty, rajattu</t>
  </si>
  <si>
    <t>High, pyöristetty</t>
  </si>
  <si>
    <t>Low, pyöristetty</t>
  </si>
  <si>
    <t>Ikäarvion yläraja:</t>
  </si>
  <si>
    <t>z_value, vastaa 95% luottamusväliä</t>
  </si>
  <si>
    <t>SEP, prediction standard error, R-mallista</t>
  </si>
  <si>
    <t>Tämän välilehden sisältö on suojattu</t>
  </si>
  <si>
    <t>Laskuria tai sen pohjana olevaa tilastomallia voidaan muuttaa ilman eri ilmoitusta. Julkaistu luonnonvaratieto.luke.fi-palvelussa 8/2024.</t>
  </si>
  <si>
    <t>erikoistutkija Sami Aikio</t>
  </si>
  <si>
    <t>e-mail: sami.aikio@luke.fi</t>
  </si>
  <si>
    <t>puh: +358 29 532 2148</t>
  </si>
  <si>
    <t xml:space="preserve">Kuva 1. Valkohäntäpeurapukkien hampaasta määritetty ikä suhteessa sarvimittoihin (pisteet) ja tätä kuvaava Poisson-regressiomalli (punainen viiva). Pisteen koko edustaa havaintojen lukumäärää. </t>
  </si>
  <si>
    <t>ilmoitettava luku:</t>
  </si>
  <si>
    <t xml:space="preserve">Laskuri antaa ikäarvion valkohäntäpeurapukin sarvista tehtyjen mittausten perusteella. Arvio perustuu Luonnonvarakeskuksen kehittämään tilastomalliin, jonka pohjana on Suomen riistakeskuksen johdolla jahtikaudella 2021-2022 kerätty aineisto saaliiksi saatujen peurapukkien sarvimitoista ja hampaista tehdyistä iänmäärityksistä. Iänmääritys tehtiin Matsonin laboratoriossa (USA) hammasleikkeistä laskettujen vuosikasvujen perusteella.
Alla oleva kuva 1 esittää hampaasta määritetyn iän suhteessa eri sarvimittoihin. Laskurissa käytetty malli yhdistää kaikki sarvimitat ja näiden väliset riippuvuussuhteet. Sen tuottama arvio on siksi yksittäiseen sarvimittaan perustuvaa arviota luotettavampi. Malli on tämän laskurin lisäksi käytössä myös Oma riista -järjestelmään tuotetuissa saalisraporteissa.
Sarvimitat ovat positiivisesti korreloituneita, joten esim. pitkät sarvet ovat yleensä myös leveät ja paksutyviset. Laskurin antama ikäarvio on luotettavimmillaan, kun arvioitavista sarvista tehdyt mittaukset sijoittuvat mallin kehittämisessä käytetyn aineiston vaihteluvälin sisälle ja sarvien mittasuhteet vastaavat näissä keskimäärin havaittavaa yhteisvaihtelua. Kooltaan ja mittasuhteiltaan tavanomaisesta poikkeavista sarvista saatu ikäarvio ei todennäköisesti ole luotettava.
Saman ikäisillä peurapukeilla voi olla varsin eri kokoisia ja mittausuhteiltaan toisistaan poikkeavia sarvia. Sarviin perustuvaan iänmääritykseen jää sen vuoksi merkittävää epävarmuutta. Tämä esitetään laskurissa ikäarvion 95% luottamusvälinä. </t>
  </si>
  <si>
    <t>Huom: epätyypilliset mittasuhteet heikentävät ikäarvion luotettavuutta.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</si>
</sst>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Calibri"/>
      <family val="2"/>
      <scheme val="minor"/>
    </font>
    <font>
      <b/>
      <sz val="11"/>
      <color theme="1"/>
      <name val="Calibri"/>
      <family val="2"/>
      <scheme val="minor"/>
    </font>
    <font>
      <sz val="8"/>
      <name val="Calibri"/>
      <family val="2"/>
      <scheme val="minor"/>
    </font>
  </fonts>
  <fills count="4">
    <fill>
      <patternFill patternType="none"/>
    </fill>
    <fill>
      <patternFill patternType="gray125"/>
    </fill>
    <fill>
      <patternFill patternType="solid">
        <fgColor theme="9" tint="0.79998168889431442"/>
        <bgColor indexed="64"/>
      </patternFill>
    </fill>
    <fill>
      <patternFill patternType="solid">
        <fgColor rgb="FFFFFF00"/>
        <bgColor indexed="64"/>
      </patternFill>
    </fill>
  </fills>
  <borders count="6">
    <border>
      <left/>
      <right/>
      <top/>
      <bottom/>
      <diagonal/>
    </border>
    <border>
      <left style="dotted">
        <color auto="1"/>
      </left>
      <right style="dotted">
        <color auto="1"/>
      </right>
      <top style="dotted">
        <color auto="1"/>
      </top>
      <bottom style="dotted">
        <color auto="1"/>
      </bottom>
      <diagonal/>
    </border>
    <border>
      <left style="dotted">
        <color auto="1"/>
      </left>
      <right/>
      <top style="dotted">
        <color auto="1"/>
      </top>
      <bottom style="dotted">
        <color auto="1"/>
      </bottom>
      <diagonal/>
    </border>
    <border>
      <left style="thin">
        <color theme="9" tint="0.39997558519241921"/>
      </left>
      <right/>
      <top style="thin">
        <color theme="9" tint="0.39997558519241921"/>
      </top>
      <bottom style="thin">
        <color theme="9" tint="0.39997558519241921"/>
      </bottom>
      <diagonal/>
    </border>
    <border>
      <left/>
      <right style="thin">
        <color theme="9" tint="0.39997558519241921"/>
      </right>
      <top style="thin">
        <color theme="9" tint="0.39997558519241921"/>
      </top>
      <bottom style="thin">
        <color theme="9" tint="0.39997558519241921"/>
      </bottom>
      <diagonal/>
    </border>
    <border>
      <left style="hair">
        <color auto="1"/>
      </left>
      <right style="hair">
        <color auto="1"/>
      </right>
      <top style="hair">
        <color auto="1"/>
      </top>
      <bottom style="hair">
        <color auto="1"/>
      </bottom>
      <diagonal/>
    </border>
  </borders>
  <cellStyleXfs count="1">
    <xf numFmtId="0" fontId="0" fillId="0" borderId="0"/>
  </cellStyleXfs>
  <cellXfs count="32">
    <xf numFmtId="0" fontId="0" fillId="0" borderId="0" xfId="0"/>
    <xf numFmtId="0" fontId="0" fillId="0" borderId="0" xfId="0" applyAlignment="1">
      <alignment wrapText="1"/>
    </xf>
    <xf numFmtId="0" fontId="1" fillId="0" borderId="0" xfId="0" applyFont="1"/>
    <xf numFmtId="14" fontId="0" fillId="0" borderId="0" xfId="0" applyNumberFormat="1"/>
    <xf numFmtId="0" fontId="1" fillId="0" borderId="0" xfId="0" applyFont="1" applyFill="1" applyProtection="1">
      <protection hidden="1"/>
    </xf>
    <xf numFmtId="0" fontId="0" fillId="0" borderId="0" xfId="0" applyFill="1" applyProtection="1">
      <protection hidden="1"/>
    </xf>
    <xf numFmtId="0" fontId="1" fillId="0" borderId="1" xfId="0" applyFont="1" applyFill="1" applyBorder="1" applyProtection="1">
      <protection hidden="1"/>
    </xf>
    <xf numFmtId="0" fontId="0" fillId="0" borderId="1" xfId="0" applyFill="1" applyBorder="1" applyAlignment="1" applyProtection="1">
      <alignment horizontal="right"/>
      <protection hidden="1"/>
    </xf>
    <xf numFmtId="0" fontId="1" fillId="0" borderId="4" xfId="0" applyNumberFormat="1" applyFont="1" applyFill="1" applyBorder="1" applyProtection="1">
      <protection hidden="1"/>
    </xf>
    <xf numFmtId="0" fontId="0" fillId="0" borderId="3" xfId="0" applyNumberFormat="1" applyFont="1" applyFill="1" applyBorder="1" applyProtection="1">
      <protection hidden="1"/>
    </xf>
    <xf numFmtId="0" fontId="0" fillId="0" borderId="2" xfId="0" applyFill="1" applyBorder="1" applyProtection="1">
      <protection hidden="1"/>
    </xf>
    <xf numFmtId="0" fontId="0" fillId="0" borderId="4" xfId="0" applyNumberFormat="1" applyFont="1" applyFill="1" applyBorder="1" applyProtection="1">
      <protection hidden="1"/>
    </xf>
    <xf numFmtId="0" fontId="0" fillId="0" borderId="1" xfId="0" applyFill="1" applyBorder="1" applyProtection="1">
      <protection hidden="1"/>
    </xf>
    <xf numFmtId="11" fontId="0" fillId="0" borderId="4" xfId="0" applyNumberFormat="1" applyFont="1" applyFill="1" applyBorder="1" applyProtection="1">
      <protection hidden="1"/>
    </xf>
    <xf numFmtId="11" fontId="0" fillId="0" borderId="0" xfId="0" applyNumberFormat="1" applyFill="1" applyProtection="1">
      <protection hidden="1"/>
    </xf>
    <xf numFmtId="11" fontId="0" fillId="0" borderId="1" xfId="0" applyNumberFormat="1" applyFont="1" applyFill="1" applyBorder="1" applyProtection="1">
      <protection hidden="1"/>
    </xf>
    <xf numFmtId="0" fontId="0" fillId="0" borderId="1" xfId="0" applyFont="1" applyFill="1" applyBorder="1" applyProtection="1">
      <protection hidden="1"/>
    </xf>
    <xf numFmtId="11" fontId="0" fillId="0" borderId="1" xfId="0" applyNumberFormat="1" applyFill="1" applyBorder="1" applyProtection="1">
      <protection hidden="1"/>
    </xf>
    <xf numFmtId="0" fontId="1" fillId="0" borderId="0" xfId="0" applyFont="1" applyProtection="1">
      <protection hidden="1"/>
    </xf>
    <xf numFmtId="0" fontId="0" fillId="0" borderId="0" xfId="0" applyProtection="1">
      <protection hidden="1"/>
    </xf>
    <xf numFmtId="0" fontId="1" fillId="0" borderId="1" xfId="0" applyFont="1" applyBorder="1" applyProtection="1">
      <protection hidden="1"/>
    </xf>
    <xf numFmtId="0" fontId="0" fillId="0" borderId="1" xfId="0" applyBorder="1" applyProtection="1">
      <protection hidden="1"/>
    </xf>
    <xf numFmtId="0" fontId="1" fillId="0" borderId="0" xfId="0" applyFont="1" applyFill="1" applyProtection="1"/>
    <xf numFmtId="0" fontId="0" fillId="0" borderId="0" xfId="0" applyFill="1" applyProtection="1"/>
    <xf numFmtId="0" fontId="1" fillId="0" borderId="5" xfId="0" applyFont="1" applyBorder="1" applyProtection="1"/>
    <xf numFmtId="0" fontId="0" fillId="0" borderId="5" xfId="0" applyBorder="1" applyProtection="1"/>
    <xf numFmtId="0" fontId="0" fillId="0" borderId="5" xfId="0" applyFont="1" applyBorder="1" applyProtection="1"/>
    <xf numFmtId="0" fontId="0" fillId="0" borderId="5" xfId="0" applyFont="1" applyBorder="1" applyAlignment="1" applyProtection="1">
      <alignment horizontal="right"/>
    </xf>
    <xf numFmtId="0" fontId="0" fillId="2" borderId="5" xfId="0" applyFill="1" applyBorder="1" applyProtection="1">
      <protection locked="0"/>
    </xf>
    <xf numFmtId="0" fontId="0" fillId="0" borderId="5" xfId="0" applyBorder="1" applyAlignment="1" applyProtection="1">
      <alignment horizontal="right"/>
    </xf>
    <xf numFmtId="0" fontId="1" fillId="3" borderId="5" xfId="0" applyFont="1" applyFill="1" applyBorder="1" applyProtection="1"/>
    <xf numFmtId="0" fontId="0" fillId="0" borderId="5" xfId="0" applyFill="1" applyBorder="1" applyProtection="1"/>
  </cellXfs>
  <cellStyles count="1">
    <cellStyle name="Normaali"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connections" Target="connections.xml"/><Relationship Id="rId4" Type="http://schemas.openxmlformats.org/officeDocument/2006/relationships/theme" Target="theme/theme1.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69850</xdr:colOff>
      <xdr:row>3</xdr:row>
      <xdr:rowOff>71708</xdr:rowOff>
    </xdr:from>
    <xdr:to>
      <xdr:col>0</xdr:col>
      <xdr:colOff>6313992</xdr:colOff>
      <xdr:row>25</xdr:row>
      <xdr:rowOff>120649</xdr:rowOff>
    </xdr:to>
    <xdr:pic>
      <xdr:nvPicPr>
        <xdr:cNvPr id="2" name="Kuva 1">
          <a:extLst>
            <a:ext uri="{FF2B5EF4-FFF2-40B4-BE49-F238E27FC236}">
              <a16:creationId xmlns:a16="http://schemas.microsoft.com/office/drawing/2014/main" id="{994DAA2C-A2C1-47A1-90C3-8FDAA3461B86}"/>
            </a:ext>
          </a:extLst>
        </xdr:cNvPr>
        <xdr:cNvPicPr>
          <a:picLocks noChangeAspect="1"/>
        </xdr:cNvPicPr>
      </xdr:nvPicPr>
      <xdr:blipFill>
        <a:blip xmlns:r="http://schemas.openxmlformats.org/officeDocument/2006/relationships" r:embed="rId1" cstate="print">
          <a:alphaModFix/>
          <a:extLst>
            <a:ext uri="{28A0092B-C50C-407E-A947-70E740481C1C}">
              <a14:useLocalDpi xmlns:a14="http://schemas.microsoft.com/office/drawing/2010/main" val="0"/>
            </a:ext>
          </a:extLst>
        </a:blip>
        <a:srcRect/>
        <a:stretch/>
      </xdr:blipFill>
      <xdr:spPr>
        <a:xfrm>
          <a:off x="69850" y="4370658"/>
          <a:ext cx="6244142" cy="4163741"/>
        </a:xfrm>
        <a:prstGeom prst="rect">
          <a:avLst/>
        </a:prstGeom>
        <a:solidFill>
          <a:schemeClr val="bg1"/>
        </a:solidFill>
      </xdr:spPr>
    </xdr:pic>
    <xdr:clientData/>
  </xdr:twoCellAnchor>
</xdr:wsDr>
</file>

<file path=xl/drawings/drawing2.xml><?xml version="1.0" encoding="utf-8"?>
<xdr:wsDr xmlns:xdr="http://schemas.openxmlformats.org/drawingml/2006/spreadsheetDrawing" xmlns:a="http://schemas.openxmlformats.org/drawingml/2006/main">
  <xdr:oneCellAnchor>
    <xdr:from>
      <xdr:col>9</xdr:col>
      <xdr:colOff>0</xdr:colOff>
      <xdr:row>29</xdr:row>
      <xdr:rowOff>0</xdr:rowOff>
    </xdr:from>
    <xdr:ext cx="304800" cy="304800"/>
    <xdr:sp macro="" textlink="">
      <xdr:nvSpPr>
        <xdr:cNvPr id="2" name="AutoShape 1">
          <a:extLst>
            <a:ext uri="{FF2B5EF4-FFF2-40B4-BE49-F238E27FC236}">
              <a16:creationId xmlns:a16="http://schemas.microsoft.com/office/drawing/2014/main" id="{755451C8-B9A7-43E5-8790-858B1D258BA3}"/>
            </a:ext>
          </a:extLst>
        </xdr:cNvPr>
        <xdr:cNvSpPr>
          <a:spLocks noChangeAspect="1" noChangeArrowheads="1"/>
        </xdr:cNvSpPr>
      </xdr:nvSpPr>
      <xdr:spPr bwMode="auto">
        <a:xfrm>
          <a:off x="11080750" y="4419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wsDr>
</file>

<file path=xl/theme/theme1.xml><?xml version="1.0" encoding="utf-8"?>
<a:theme xmlns:a="http://schemas.openxmlformats.org/drawingml/2006/main" name="Office-te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17D3C9-8836-40E8-815F-2224C9D04AEA}">
  <dimension ref="A1:A36"/>
  <sheetViews>
    <sheetView topLeftCell="A3" workbookViewId="0">
      <selection activeCell="A3" sqref="A3"/>
    </sheetView>
  </sheetViews>
  <sheetFormatPr defaultRowHeight="14.5" x14ac:dyDescent="0.35"/>
  <cols>
    <col min="1" max="1" width="95.54296875" customWidth="1"/>
  </cols>
  <sheetData>
    <row r="1" spans="1:1" x14ac:dyDescent="0.35">
      <c r="A1" s="2" t="s">
        <v>136</v>
      </c>
    </row>
    <row r="2" spans="1:1" x14ac:dyDescent="0.35">
      <c r="A2" s="2"/>
    </row>
    <row r="3" spans="1:1" ht="296" customHeight="1" x14ac:dyDescent="0.35">
      <c r="A3" s="1" t="s">
        <v>158</v>
      </c>
    </row>
    <row r="4" spans="1:1" ht="19.5" customHeight="1" x14ac:dyDescent="0.35">
      <c r="A4" s="1"/>
    </row>
    <row r="28" spans="1:1" ht="29" x14ac:dyDescent="0.35">
      <c r="A28" s="1" t="s">
        <v>156</v>
      </c>
    </row>
    <row r="31" spans="1:1" ht="29" x14ac:dyDescent="0.35">
      <c r="A31" s="1" t="s">
        <v>152</v>
      </c>
    </row>
    <row r="32" spans="1:1" x14ac:dyDescent="0.35">
      <c r="A32" s="1"/>
    </row>
    <row r="33" spans="1:1" x14ac:dyDescent="0.35">
      <c r="A33" s="3" t="s">
        <v>138</v>
      </c>
    </row>
    <row r="34" spans="1:1" x14ac:dyDescent="0.35">
      <c r="A34" t="s">
        <v>153</v>
      </c>
    </row>
    <row r="35" spans="1:1" x14ac:dyDescent="0.35">
      <c r="A35" t="s">
        <v>154</v>
      </c>
    </row>
    <row r="36" spans="1:1" x14ac:dyDescent="0.35">
      <c r="A36" t="s">
        <v>155</v>
      </c>
    </row>
  </sheetData>
  <sheetProtection algorithmName="SHA-512" hashValue="6MskUEiU2dDduvhmOEq2ja5ic2KfnyWXWyGlc1oP3J/wlRNncua27hUlf/+H4Q9meFIgDE8K9lPDcKJ7djF28A==" saltValue="bannR09peY6qrIQYVmjFWw==" spinCount="100000" sheet="1" objects="1" scenarios="1"/>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B9D649-B901-4F22-8FF8-47B5CA496CB0}">
  <dimension ref="A1:M139"/>
  <sheetViews>
    <sheetView tabSelected="1" zoomScaleNormal="100" workbookViewId="0">
      <selection activeCell="C29" sqref="C29"/>
    </sheetView>
  </sheetViews>
  <sheetFormatPr defaultColWidth="8.7265625" defaultRowHeight="14.5" x14ac:dyDescent="0.35"/>
  <cols>
    <col min="1" max="1" width="32.453125" style="25" customWidth="1"/>
    <col min="2" max="11" width="9.54296875" style="25" customWidth="1"/>
    <col min="12" max="12" width="13.81640625" style="25" customWidth="1"/>
    <col min="13" max="13" width="26.54296875" style="25" customWidth="1"/>
    <col min="14" max="16384" width="8.7265625" style="25"/>
  </cols>
  <sheetData>
    <row r="1" spans="1:13" x14ac:dyDescent="0.35">
      <c r="A1" s="24" t="s">
        <v>1</v>
      </c>
    </row>
    <row r="3" spans="1:13" x14ac:dyDescent="0.35">
      <c r="A3" s="26" t="s">
        <v>68</v>
      </c>
    </row>
    <row r="4" spans="1:13" x14ac:dyDescent="0.35">
      <c r="A4" s="26"/>
    </row>
    <row r="5" spans="1:13" s="26" customFormat="1" x14ac:dyDescent="0.35">
      <c r="B5" s="24" t="s">
        <v>2</v>
      </c>
      <c r="C5" s="24" t="s">
        <v>4</v>
      </c>
      <c r="D5" s="24" t="s">
        <v>3</v>
      </c>
      <c r="E5" s="24" t="s">
        <v>5</v>
      </c>
      <c r="F5" s="24" t="s">
        <v>6</v>
      </c>
      <c r="G5" s="24" t="s">
        <v>7</v>
      </c>
      <c r="H5" s="24" t="s">
        <v>8</v>
      </c>
      <c r="I5" s="24" t="s">
        <v>9</v>
      </c>
      <c r="J5" s="24" t="s">
        <v>10</v>
      </c>
      <c r="K5" s="24" t="s">
        <v>11</v>
      </c>
      <c r="L5" s="27" t="s">
        <v>69</v>
      </c>
    </row>
    <row r="6" spans="1:13" x14ac:dyDescent="0.35">
      <c r="A6" s="26" t="s">
        <v>74</v>
      </c>
      <c r="B6" s="28">
        <v>49.5</v>
      </c>
      <c r="C6" s="28"/>
      <c r="D6" s="28"/>
      <c r="E6" s="28"/>
      <c r="F6" s="28"/>
      <c r="G6" s="28"/>
      <c r="H6" s="28"/>
      <c r="I6" s="28"/>
      <c r="J6" s="28"/>
      <c r="K6" s="28"/>
      <c r="L6" s="29" t="s">
        <v>70</v>
      </c>
      <c r="M6" s="26"/>
    </row>
    <row r="7" spans="1:13" x14ac:dyDescent="0.35">
      <c r="A7" s="26" t="s">
        <v>75</v>
      </c>
      <c r="B7" s="28">
        <v>44</v>
      </c>
      <c r="C7" s="28"/>
      <c r="D7" s="28"/>
      <c r="E7" s="28"/>
      <c r="F7" s="28"/>
      <c r="G7" s="28"/>
      <c r="H7" s="28"/>
      <c r="I7" s="28"/>
      <c r="J7" s="28"/>
      <c r="K7" s="28"/>
      <c r="L7" s="29" t="s">
        <v>71</v>
      </c>
      <c r="M7" s="26"/>
    </row>
    <row r="8" spans="1:13" x14ac:dyDescent="0.35">
      <c r="A8" s="26" t="s">
        <v>76</v>
      </c>
      <c r="B8" s="28">
        <v>8</v>
      </c>
      <c r="C8" s="28"/>
      <c r="D8" s="28"/>
      <c r="E8" s="28"/>
      <c r="F8" s="28"/>
      <c r="G8" s="28"/>
      <c r="H8" s="28"/>
      <c r="I8" s="28"/>
      <c r="J8" s="28"/>
      <c r="K8" s="28"/>
      <c r="L8" s="29" t="s">
        <v>73</v>
      </c>
      <c r="M8" s="26"/>
    </row>
    <row r="9" spans="1:13" x14ac:dyDescent="0.35">
      <c r="A9" s="26" t="s">
        <v>77</v>
      </c>
      <c r="B9" s="28">
        <v>12.5</v>
      </c>
      <c r="C9" s="28"/>
      <c r="D9" s="28"/>
      <c r="E9" s="28"/>
      <c r="F9" s="28"/>
      <c r="G9" s="28"/>
      <c r="H9" s="28"/>
      <c r="I9" s="28"/>
      <c r="J9" s="28"/>
      <c r="K9" s="28"/>
      <c r="L9" s="29" t="s">
        <v>72</v>
      </c>
      <c r="M9" s="26"/>
    </row>
    <row r="11" spans="1:13" x14ac:dyDescent="0.35">
      <c r="A11" s="24" t="s">
        <v>135</v>
      </c>
      <c r="B11" s="30">
        <f>Malli!D5</f>
        <v>4</v>
      </c>
      <c r="C11" s="30" t="str">
        <f>Malli!E5</f>
        <v/>
      </c>
      <c r="D11" s="30" t="str">
        <f>Malli!F5</f>
        <v/>
      </c>
      <c r="E11" s="30" t="str">
        <f>Malli!G5</f>
        <v/>
      </c>
      <c r="F11" s="30" t="str">
        <f>Malli!H5</f>
        <v/>
      </c>
      <c r="G11" s="30" t="str">
        <f>Malli!I5</f>
        <v/>
      </c>
      <c r="H11" s="30" t="str">
        <f>Malli!J5</f>
        <v/>
      </c>
      <c r="I11" s="30" t="str">
        <f>Malli!K5</f>
        <v/>
      </c>
      <c r="J11" s="30" t="str">
        <f>Malli!L5</f>
        <v/>
      </c>
      <c r="K11" s="30" t="str">
        <f>Malli!M5</f>
        <v/>
      </c>
    </row>
    <row r="12" spans="1:13" x14ac:dyDescent="0.35">
      <c r="A12" s="25" t="s">
        <v>78</v>
      </c>
      <c r="B12" s="29" t="str">
        <f>Malli!D6</f>
        <v>2 - 6</v>
      </c>
      <c r="C12" s="29" t="str">
        <f>Malli!E6</f>
        <v/>
      </c>
      <c r="D12" s="29" t="str">
        <f>Malli!F6</f>
        <v/>
      </c>
      <c r="E12" s="29" t="str">
        <f>Malli!G6</f>
        <v/>
      </c>
      <c r="F12" s="29" t="str">
        <f>Malli!H6</f>
        <v/>
      </c>
      <c r="G12" s="29" t="str">
        <f>Malli!I6</f>
        <v/>
      </c>
      <c r="H12" s="29" t="str">
        <f>Malli!J6</f>
        <v/>
      </c>
      <c r="I12" s="29" t="str">
        <f>Malli!K6</f>
        <v/>
      </c>
      <c r="J12" s="29" t="str">
        <f>Malli!L6</f>
        <v/>
      </c>
      <c r="K12" s="29" t="str">
        <f>Malli!M6</f>
        <v/>
      </c>
    </row>
    <row r="15" spans="1:13" x14ac:dyDescent="0.35">
      <c r="A15" s="25" t="s">
        <v>159</v>
      </c>
    </row>
    <row r="30" spans="8:8" x14ac:dyDescent="0.35">
      <c r="H30" s="25" t="s">
        <v>141</v>
      </c>
    </row>
    <row r="131" spans="2:2" x14ac:dyDescent="0.35">
      <c r="B131" s="31"/>
    </row>
    <row r="132" spans="2:2" x14ac:dyDescent="0.35">
      <c r="B132" s="31"/>
    </row>
    <row r="133" spans="2:2" x14ac:dyDescent="0.35">
      <c r="B133" s="31"/>
    </row>
    <row r="134" spans="2:2" x14ac:dyDescent="0.35">
      <c r="B134" s="31"/>
    </row>
    <row r="135" spans="2:2" x14ac:dyDescent="0.35">
      <c r="B135" s="31"/>
    </row>
    <row r="136" spans="2:2" x14ac:dyDescent="0.35">
      <c r="B136" s="31"/>
    </row>
    <row r="137" spans="2:2" x14ac:dyDescent="0.35">
      <c r="B137" s="31"/>
    </row>
    <row r="138" spans="2:2" x14ac:dyDescent="0.35">
      <c r="B138" s="31"/>
    </row>
    <row r="139" spans="2:2" x14ac:dyDescent="0.35">
      <c r="B139" s="31"/>
    </row>
  </sheetData>
  <sheetProtection algorithmName="SHA-512" hashValue="LjK4hhRl+3H55tT7l3FnctAhCWV5wP7jzIMNfm9QT32KyqBmXTAAwyGx6gp5Z6qq3a609enyhb6CBFV70uZWAQ==" saltValue="XjeXE4qIpYNFishT8WQy4g==" spinCount="100000" sheet="1" objects="1" scenarios="1"/>
  <phoneticPr fontId="2"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6D4CA7-3EC3-419A-A0B7-134B8BFAF605}">
  <dimension ref="A1:N135"/>
  <sheetViews>
    <sheetView showFormulas="1" workbookViewId="0">
      <selection activeCell="C6" sqref="C6"/>
    </sheetView>
  </sheetViews>
  <sheetFormatPr defaultColWidth="8.7265625" defaultRowHeight="14.5" x14ac:dyDescent="0.35"/>
  <cols>
    <col min="1" max="1" width="24.26953125" style="5" customWidth="1"/>
    <col min="2" max="3" width="14.81640625" style="5" customWidth="1"/>
    <col min="4" max="4" width="16.1796875" style="5" customWidth="1"/>
    <col min="5" max="11" width="14.81640625" style="5" customWidth="1"/>
    <col min="12" max="13" width="17.7265625" style="5" customWidth="1"/>
    <col min="14" max="16384" width="8.7265625" style="5"/>
  </cols>
  <sheetData>
    <row r="1" spans="1:14" s="23" customFormat="1" x14ac:dyDescent="0.35">
      <c r="A1" s="22" t="s">
        <v>151</v>
      </c>
    </row>
    <row r="2" spans="1:14" x14ac:dyDescent="0.35">
      <c r="A2" s="4"/>
    </row>
    <row r="3" spans="1:14" x14ac:dyDescent="0.35">
      <c r="A3" s="4" t="s">
        <v>148</v>
      </c>
      <c r="B3" s="5">
        <v>15</v>
      </c>
      <c r="C3" s="4" t="s">
        <v>140</v>
      </c>
      <c r="D3" s="16">
        <f>IF(COUNTA(Laskuri!B6:B9)&lt;4,"",ROUND(EXP(SUM(Malli!D79:D135)),0))</f>
        <v>4</v>
      </c>
      <c r="E3" s="16" t="str">
        <f>IF(COUNTA(Laskuri!C6:C9)&lt;4,"",ROUND(EXP(SUM(Malli!E79:E135)),0))</f>
        <v/>
      </c>
      <c r="F3" s="16" t="str">
        <f>IF(COUNTA(Laskuri!D6:D9)&lt;4,"",ROUND(EXP(SUM(Malli!F79:F135)),0))</f>
        <v/>
      </c>
      <c r="G3" s="16" t="str">
        <f>IF(COUNTA(Laskuri!E6:E9)&lt;4,"",ROUND(EXP(SUM(Malli!G79:G135)),0))</f>
        <v/>
      </c>
      <c r="H3" s="16" t="str">
        <f>IF(COUNTA(Laskuri!F6:F9)&lt;4,"",ROUND(EXP(SUM(Malli!H79:H135)),0))</f>
        <v/>
      </c>
      <c r="I3" s="16" t="str">
        <f>IF(COUNTA(Laskuri!G6:G9)&lt;4,"",ROUND(EXP(SUM(Malli!I79:I135)),0))</f>
        <v/>
      </c>
      <c r="J3" s="16" t="str">
        <f>IF(COUNTA(Laskuri!H6:H9)&lt;4,"",ROUND(EXP(SUM(Malli!J79:J135)),0))</f>
        <v/>
      </c>
      <c r="K3" s="16" t="str">
        <f>IF(COUNTA(Laskuri!I6:I9)&lt;4,"",ROUND(EXP(SUM(Malli!K79:K135)),0))</f>
        <v/>
      </c>
      <c r="L3" s="16" t="str">
        <f>IF(COUNTA(Laskuri!J6:J9)&lt;4,"",ROUND(EXP(SUM(Malli!L79:L135)),0))</f>
        <v/>
      </c>
      <c r="M3" s="16" t="str">
        <f>IF(COUNTA(Laskuri!K6:K9)&lt;4,"",ROUND(EXP(SUM(Malli!M79:M135)),0))</f>
        <v/>
      </c>
    </row>
    <row r="4" spans="1:14" x14ac:dyDescent="0.35">
      <c r="A4" s="4"/>
      <c r="D4" s="5">
        <f>IF(COUNTA(Laskuri!B6:B9)&lt;4,"",IF(D3&lt;=$B$3,D3,_xlfn.CONCAT("&gt;",$B$3)))</f>
        <v>4</v>
      </c>
      <c r="E4" s="5" t="str">
        <f>IF(COUNTA(Laskuri!C6:C9)&lt;4,"",IF(E3&lt;=$B$3,E3,_xlfn.CONCAT("&gt;",$B$3)))</f>
        <v/>
      </c>
      <c r="F4" s="5" t="str">
        <f>IF(COUNTA(Laskuri!D6:D9)&lt;4,"",IF(F3&lt;=$B$3,F3,_xlfn.CONCAT("&gt;",$B$3)))</f>
        <v/>
      </c>
      <c r="G4" s="5" t="str">
        <f>IF(COUNTA(Laskuri!E6:E9)&lt;4,"",IF(G3&lt;=$B$3,G3,_xlfn.CONCAT("&gt;",$B$3)))</f>
        <v/>
      </c>
      <c r="H4" s="5" t="str">
        <f>IF(COUNTA(Laskuri!F6:F9)&lt;4,"",IF(H3&lt;=$B$3,H3,_xlfn.CONCAT("&gt;",$B$3)))</f>
        <v/>
      </c>
      <c r="I4" s="5" t="str">
        <f>IF(COUNTA(Laskuri!G6:G9)&lt;4,"",IF(I3&lt;=$B$3,I3,_xlfn.CONCAT("&gt;",$B$3)))</f>
        <v/>
      </c>
      <c r="J4" s="5" t="str">
        <f>IF(COUNTA(Laskuri!H6:H9)&lt;4,"",IF(J3&lt;=$B$3,J3,_xlfn.CONCAT("&gt;",$B$3)))</f>
        <v/>
      </c>
      <c r="K4" s="5" t="str">
        <f>IF(COUNTA(Laskuri!I6:I9)&lt;4,"",IF(K3&lt;=$B$3,K3,_xlfn.CONCAT("&gt;",$B$3)))</f>
        <v/>
      </c>
      <c r="L4" s="5" t="str">
        <f>IF(COUNTA(Laskuri!J6:J9)&lt;4,"",IF(L3&lt;=$B$3,L3,_xlfn.CONCAT("&gt;",$B$3)))</f>
        <v/>
      </c>
      <c r="M4" s="5" t="str">
        <f>IF(COUNTA(Laskuri!K6:K9)&lt;4,"",IF(M3&lt;=$B$3,M3,_xlfn.CONCAT("&gt;",$B$3)))</f>
        <v/>
      </c>
    </row>
    <row r="5" spans="1:14" x14ac:dyDescent="0.35">
      <c r="A5" s="4"/>
      <c r="C5" s="5" t="s">
        <v>157</v>
      </c>
      <c r="D5" s="5">
        <f>IF(D4=0,1,D4)</f>
        <v>4</v>
      </c>
      <c r="E5" s="5" t="str">
        <f t="shared" ref="E5:M5" si="0">IF(E4=0,1,E4)</f>
        <v/>
      </c>
      <c r="F5" s="5" t="str">
        <f t="shared" si="0"/>
        <v/>
      </c>
      <c r="G5" s="5" t="str">
        <f t="shared" si="0"/>
        <v/>
      </c>
      <c r="H5" s="5" t="str">
        <f t="shared" si="0"/>
        <v/>
      </c>
      <c r="I5" s="5" t="str">
        <f t="shared" si="0"/>
        <v/>
      </c>
      <c r="J5" s="5" t="str">
        <f t="shared" si="0"/>
        <v/>
      </c>
      <c r="K5" s="5" t="str">
        <f t="shared" si="0"/>
        <v/>
      </c>
      <c r="L5" s="5" t="str">
        <f t="shared" si="0"/>
        <v/>
      </c>
      <c r="M5" s="5" t="str">
        <f t="shared" si="0"/>
        <v/>
      </c>
    </row>
    <row r="6" spans="1:14" x14ac:dyDescent="0.35">
      <c r="A6" s="4"/>
      <c r="C6" s="4" t="s">
        <v>139</v>
      </c>
      <c r="D6" s="7" t="str">
        <f>IF(COUNTA(Laskuri!B6:B9)&lt;4,"",_xlfn.CONCAT(Malli!D16," - ",Malli!D15))</f>
        <v>2 - 6</v>
      </c>
      <c r="E6" s="7" t="str">
        <f>IF(COUNTA(Laskuri!C6:C9)&lt;4,"",_xlfn.CONCAT(Malli!E16," - ",Malli!E15))</f>
        <v/>
      </c>
      <c r="F6" s="7" t="str">
        <f>IF(COUNTA(Laskuri!D6:D9)&lt;4,"",_xlfn.CONCAT(Malli!F16," - ",Malli!F15))</f>
        <v/>
      </c>
      <c r="G6" s="7" t="str">
        <f>IF(COUNTA(Laskuri!E6:E9)&lt;4,"",_xlfn.CONCAT(Malli!G16," - ",Malli!G15))</f>
        <v/>
      </c>
      <c r="H6" s="7" t="str">
        <f>IF(COUNTA(Laskuri!F6:F9)&lt;4,"",_xlfn.CONCAT(Malli!H16," - ",Malli!H15))</f>
        <v/>
      </c>
      <c r="I6" s="7" t="str">
        <f>IF(COUNTA(Laskuri!G6:G9)&lt;4,"",_xlfn.CONCAT(Malli!I16," - ",Malli!I15))</f>
        <v/>
      </c>
      <c r="J6" s="7" t="str">
        <f>IF(COUNTA(Laskuri!H6:H9)&lt;4,"",_xlfn.CONCAT(Malli!J16," - ",Malli!J15))</f>
        <v/>
      </c>
      <c r="K6" s="7" t="str">
        <f>IF(COUNTA(Laskuri!I6:I9)&lt;4,"",_xlfn.CONCAT(Malli!K16," - ",Malli!K15))</f>
        <v/>
      </c>
      <c r="L6" s="7" t="str">
        <f>IF(COUNTA(Laskuri!J6:J9)&lt;4,"",_xlfn.CONCAT(Malli!L16," - ",Malli!L15))</f>
        <v/>
      </c>
      <c r="M6" s="7" t="str">
        <f>IF(COUNTA(Laskuri!K6:K9)&lt;4,"",_xlfn.CONCAT(Malli!M16," - ",Malli!M15))</f>
        <v/>
      </c>
    </row>
    <row r="8" spans="1:14" s="19" customFormat="1" x14ac:dyDescent="0.35">
      <c r="A8" s="18" t="s">
        <v>79</v>
      </c>
    </row>
    <row r="9" spans="1:14" s="19" customFormat="1" x14ac:dyDescent="0.35">
      <c r="D9" s="20" t="s">
        <v>2</v>
      </c>
      <c r="E9" s="20" t="s">
        <v>4</v>
      </c>
      <c r="F9" s="20" t="s">
        <v>3</v>
      </c>
      <c r="G9" s="20" t="s">
        <v>5</v>
      </c>
      <c r="H9" s="20" t="s">
        <v>6</v>
      </c>
      <c r="I9" s="20" t="s">
        <v>7</v>
      </c>
      <c r="J9" s="20" t="s">
        <v>8</v>
      </c>
      <c r="K9" s="20" t="s">
        <v>9</v>
      </c>
      <c r="L9" s="20" t="s">
        <v>10</v>
      </c>
      <c r="M9" s="20" t="s">
        <v>11</v>
      </c>
    </row>
    <row r="10" spans="1:14" s="21" customFormat="1" x14ac:dyDescent="0.35">
      <c r="A10" s="21" t="s">
        <v>150</v>
      </c>
      <c r="B10" s="21">
        <v>1.121764</v>
      </c>
      <c r="C10" s="21" t="s">
        <v>142</v>
      </c>
      <c r="D10" s="21">
        <f>Malli!D3+Malli!$B$11*Malli!$B$10</f>
        <v>6.1986170564959995</v>
      </c>
      <c r="E10" s="21" t="e">
        <f>Malli!E3+Malli!$B$11*Malli!$B$10</f>
        <v>#VALUE!</v>
      </c>
      <c r="F10" s="21" t="e">
        <f>Malli!F3+Malli!$B$11*Malli!$B$10</f>
        <v>#VALUE!</v>
      </c>
      <c r="G10" s="21" t="e">
        <f>Malli!G3+Malli!$B$11*Malli!$B$10</f>
        <v>#VALUE!</v>
      </c>
      <c r="H10" s="21" t="e">
        <f>Malli!H3+Malli!$B$11*Malli!$B$10</f>
        <v>#VALUE!</v>
      </c>
      <c r="I10" s="21" t="e">
        <f>Malli!I3+Malli!$B$11*Malli!$B$10</f>
        <v>#VALUE!</v>
      </c>
      <c r="J10" s="21" t="e">
        <f>Malli!J3+Malli!$B$11*Malli!$B$10</f>
        <v>#VALUE!</v>
      </c>
      <c r="K10" s="21" t="e">
        <f>Malli!K3+Malli!$B$11*Malli!$B$10</f>
        <v>#VALUE!</v>
      </c>
      <c r="L10" s="21" t="e">
        <f>Malli!L3+Malli!$B$11*Malli!$B$10</f>
        <v>#VALUE!</v>
      </c>
      <c r="M10" s="21" t="e">
        <f>Malli!M3+Malli!$B$11*Malli!$B$10</f>
        <v>#VALUE!</v>
      </c>
    </row>
    <row r="11" spans="1:14" s="19" customFormat="1" x14ac:dyDescent="0.35">
      <c r="A11" s="21" t="s">
        <v>149</v>
      </c>
      <c r="B11" s="21">
        <v>1.959964</v>
      </c>
      <c r="C11" s="21" t="s">
        <v>143</v>
      </c>
      <c r="D11" s="21">
        <f>Malli!D3-Malli!$B$11*Malli!$B$10</f>
        <v>1.8013829435040001</v>
      </c>
      <c r="E11" s="21" t="e">
        <f>Malli!E3-Malli!$B$11*Malli!$B$10</f>
        <v>#VALUE!</v>
      </c>
      <c r="F11" s="21" t="e">
        <f>Malli!F3-Malli!$B$11*Malli!$B$10</f>
        <v>#VALUE!</v>
      </c>
      <c r="G11" s="21" t="e">
        <f>Malli!G3-Malli!$B$11*Malli!$B$10</f>
        <v>#VALUE!</v>
      </c>
      <c r="H11" s="21" t="e">
        <f>Malli!H3-Malli!$B$11*Malli!$B$10</f>
        <v>#VALUE!</v>
      </c>
      <c r="I11" s="21" t="e">
        <f>Malli!I3-Malli!$B$11*Malli!$B$10</f>
        <v>#VALUE!</v>
      </c>
      <c r="J11" s="21" t="e">
        <f>Malli!J3-Malli!$B$11*Malli!$B$10</f>
        <v>#VALUE!</v>
      </c>
      <c r="K11" s="21" t="e">
        <f>Malli!K3-Malli!$B$11*Malli!$B$10</f>
        <v>#VALUE!</v>
      </c>
      <c r="L11" s="21" t="e">
        <f>Malli!L3-Malli!$B$11*Malli!$B$10</f>
        <v>#VALUE!</v>
      </c>
      <c r="M11" s="21" t="e">
        <f>Malli!M3-Malli!$B$11*Malli!$B$10</f>
        <v>#VALUE!</v>
      </c>
      <c r="N11" s="21"/>
    </row>
    <row r="12" spans="1:14" s="19" customFormat="1" x14ac:dyDescent="0.35">
      <c r="C12" s="21"/>
      <c r="D12" s="21"/>
      <c r="E12" s="21"/>
      <c r="F12" s="21"/>
      <c r="G12" s="21"/>
      <c r="H12" s="21"/>
      <c r="I12" s="21"/>
      <c r="J12" s="21"/>
      <c r="K12" s="21"/>
      <c r="L12" s="21"/>
      <c r="M12" s="21"/>
      <c r="N12" s="21"/>
    </row>
    <row r="13" spans="1:14" s="19" customFormat="1" x14ac:dyDescent="0.35">
      <c r="C13" s="21" t="s">
        <v>146</v>
      </c>
      <c r="D13" s="21">
        <f>ROUND(Malli!D3+Malli!$B$11*Malli!$B$10,0)</f>
        <v>6</v>
      </c>
      <c r="E13" s="21" t="e">
        <f>ROUND(Malli!E3+Malli!$B$11*Malli!$B$10,0)</f>
        <v>#VALUE!</v>
      </c>
      <c r="F13" s="21" t="e">
        <f>ROUND(Malli!F3+Malli!$B$11*Malli!$B$10,0)</f>
        <v>#VALUE!</v>
      </c>
      <c r="G13" s="21" t="e">
        <f>ROUND(Malli!G3+Malli!$B$11*Malli!$B$10,0)</f>
        <v>#VALUE!</v>
      </c>
      <c r="H13" s="21" t="e">
        <f>ROUND(Malli!H3+Malli!$B$11*Malli!$B$10,0)</f>
        <v>#VALUE!</v>
      </c>
      <c r="I13" s="21" t="e">
        <f>ROUND(Malli!I3+Malli!$B$11*Malli!$B$10,0)</f>
        <v>#VALUE!</v>
      </c>
      <c r="J13" s="21" t="e">
        <f>ROUND(Malli!J3+Malli!$B$11*Malli!$B$10,0)</f>
        <v>#VALUE!</v>
      </c>
      <c r="K13" s="21" t="e">
        <f>ROUND(Malli!K3+Malli!$B$11*Malli!$B$10,0)</f>
        <v>#VALUE!</v>
      </c>
      <c r="L13" s="21" t="e">
        <f>ROUND(Malli!L3+Malli!$B$11*Malli!$B$10,0)</f>
        <v>#VALUE!</v>
      </c>
      <c r="M13" s="21" t="e">
        <f>ROUND(Malli!M3+Malli!$B$11*Malli!$B$10,0)</f>
        <v>#VALUE!</v>
      </c>
      <c r="N13" s="21"/>
    </row>
    <row r="14" spans="1:14" s="19" customFormat="1" x14ac:dyDescent="0.35">
      <c r="C14" s="21" t="s">
        <v>147</v>
      </c>
      <c r="D14" s="21">
        <f>MAX(ROUNDUP(Malli!D3-Malli!$B$11*Malli!$B$10,0),1)</f>
        <v>2</v>
      </c>
      <c r="E14" s="21" t="e">
        <f>MAX(ROUNDUP(Malli!E3-Malli!$B$11*Malli!$B$10,0),1)</f>
        <v>#VALUE!</v>
      </c>
      <c r="F14" s="21" t="e">
        <f>MAX(ROUNDUP(Malli!F3-Malli!$B$11*Malli!$B$10,0),1)</f>
        <v>#VALUE!</v>
      </c>
      <c r="G14" s="21" t="e">
        <f>MAX(ROUNDUP(Malli!G3-Malli!$B$11*Malli!$B$10,0),1)</f>
        <v>#VALUE!</v>
      </c>
      <c r="H14" s="21" t="e">
        <f>MAX(ROUNDUP(Malli!H3-Malli!$B$11*Malli!$B$10,0),1)</f>
        <v>#VALUE!</v>
      </c>
      <c r="I14" s="21" t="e">
        <f>MAX(ROUNDUP(Malli!I3-Malli!$B$11*Malli!$B$10,0),1)</f>
        <v>#VALUE!</v>
      </c>
      <c r="J14" s="21" t="e">
        <f>MAX(ROUNDUP(Malli!J3-Malli!$B$11*Malli!$B$10,0),1)</f>
        <v>#VALUE!</v>
      </c>
      <c r="K14" s="21" t="e">
        <f>MAX(ROUNDUP(Malli!K3-Malli!$B$11*Malli!$B$10,0),1)</f>
        <v>#VALUE!</v>
      </c>
      <c r="L14" s="21" t="e">
        <f>MAX(ROUNDUP(Malli!L3-Malli!$B$11*Malli!$B$10,0),1)</f>
        <v>#VALUE!</v>
      </c>
      <c r="M14" s="21" t="e">
        <f>MAX(ROUNDUP(Malli!M3-Malli!$B$11*Malli!$B$10,0),1)</f>
        <v>#VALUE!</v>
      </c>
      <c r="N14" s="21"/>
    </row>
    <row r="15" spans="1:14" s="19" customFormat="1" x14ac:dyDescent="0.35">
      <c r="C15" s="21" t="s">
        <v>144</v>
      </c>
      <c r="D15" s="19">
        <f>IF(D13&lt;=Malli!$B$3,Malli!D13,_xlfn.CONCAT("&gt;",Malli!$B$3))</f>
        <v>6</v>
      </c>
      <c r="E15" s="19" t="e">
        <f>IF(E13&lt;=Malli!$B$3,Malli!E13,_xlfn.CONCAT("&gt;",Malli!$B$3))</f>
        <v>#VALUE!</v>
      </c>
      <c r="F15" s="19" t="e">
        <f>IF(F13&lt;=Malli!$B$3,Malli!F13,_xlfn.CONCAT("&gt;",Malli!$B$3))</f>
        <v>#VALUE!</v>
      </c>
      <c r="G15" s="19" t="e">
        <f>IF(G13&lt;=Malli!$B$3,Malli!G13,_xlfn.CONCAT("&gt;",Malli!$B$3))</f>
        <v>#VALUE!</v>
      </c>
      <c r="H15" s="19" t="e">
        <f>IF(H13&lt;=Malli!$B$3,Malli!H13,_xlfn.CONCAT("&gt;",Malli!$B$3))</f>
        <v>#VALUE!</v>
      </c>
      <c r="I15" s="19" t="e">
        <f>IF(I13&lt;=Malli!$B$3,Malli!I13,_xlfn.CONCAT("&gt;",Malli!$B$3))</f>
        <v>#VALUE!</v>
      </c>
      <c r="J15" s="19" t="e">
        <f>IF(J13&lt;=Malli!$B$3,Malli!J13,_xlfn.CONCAT("&gt;",Malli!$B$3))</f>
        <v>#VALUE!</v>
      </c>
      <c r="K15" s="19" t="e">
        <f>IF(K13&lt;=Malli!$B$3,Malli!K13,_xlfn.CONCAT("&gt;",Malli!$B$3))</f>
        <v>#VALUE!</v>
      </c>
      <c r="L15" s="19" t="e">
        <f>IF(L13&lt;=Malli!$B$3,Malli!L13,_xlfn.CONCAT("&gt;",Malli!$B$3))</f>
        <v>#VALUE!</v>
      </c>
      <c r="M15" s="19" t="e">
        <f>IF(M13&lt;=Malli!$B$3,Malli!M13,_xlfn.CONCAT("&gt;",Malli!$B$3))</f>
        <v>#VALUE!</v>
      </c>
    </row>
    <row r="16" spans="1:14" s="19" customFormat="1" x14ac:dyDescent="0.35">
      <c r="C16" s="21" t="s">
        <v>145</v>
      </c>
      <c r="D16" s="19">
        <f>IF(D14&lt;=Malli!$B$3,Malli!D14,_xlfn.CONCAT("&gt;",Malli!$B$3))</f>
        <v>2</v>
      </c>
      <c r="E16" s="19" t="e">
        <f>IF(E14&lt;=Malli!$B$3,Malli!E14,_xlfn.CONCAT("&gt;",Malli!$B$3))</f>
        <v>#VALUE!</v>
      </c>
      <c r="F16" s="19" t="e">
        <f>IF(F14&lt;=Malli!$B$3,Malli!F14,_xlfn.CONCAT("&gt;",Malli!$B$3))</f>
        <v>#VALUE!</v>
      </c>
      <c r="G16" s="19" t="e">
        <f>IF(G14&lt;=Malli!$B$3,Malli!G14,_xlfn.CONCAT("&gt;",Malli!$B$3))</f>
        <v>#VALUE!</v>
      </c>
      <c r="H16" s="19" t="e">
        <f>IF(H14&lt;=Malli!$B$3,Malli!H14,_xlfn.CONCAT("&gt;",Malli!$B$3))</f>
        <v>#VALUE!</v>
      </c>
      <c r="I16" s="19" t="e">
        <f>IF(I14&lt;=Malli!$B$3,Malli!I14,_xlfn.CONCAT("&gt;",Malli!$B$3))</f>
        <v>#VALUE!</v>
      </c>
      <c r="J16" s="19" t="e">
        <f>IF(J14&lt;=Malli!$B$3,Malli!J14,_xlfn.CONCAT("&gt;",Malli!$B$3))</f>
        <v>#VALUE!</v>
      </c>
      <c r="K16" s="19" t="e">
        <f>IF(K14&lt;=Malli!$B$3,Malli!K14,_xlfn.CONCAT("&gt;",Malli!$B$3))</f>
        <v>#VALUE!</v>
      </c>
      <c r="L16" s="19" t="e">
        <f>IF(L14&lt;=Malli!$B$3,Malli!L14,_xlfn.CONCAT("&gt;",Malli!$B$3))</f>
        <v>#VALUE!</v>
      </c>
      <c r="M16" s="19" t="e">
        <f>IF(M14&lt;=Malli!$B$3,Malli!M14,_xlfn.CONCAT("&gt;",Malli!$B$3))</f>
        <v>#VALUE!</v>
      </c>
    </row>
    <row r="17" spans="1:13" x14ac:dyDescent="0.35">
      <c r="A17" s="4"/>
    </row>
    <row r="18" spans="1:13" x14ac:dyDescent="0.35">
      <c r="A18" s="4" t="s">
        <v>66</v>
      </c>
    </row>
    <row r="19" spans="1:13" x14ac:dyDescent="0.35">
      <c r="A19" s="4" t="s">
        <v>134</v>
      </c>
      <c r="B19" s="4" t="s">
        <v>67</v>
      </c>
      <c r="C19" s="8" t="s">
        <v>64</v>
      </c>
      <c r="D19" s="6" t="s">
        <v>2</v>
      </c>
      <c r="E19" s="6" t="s">
        <v>4</v>
      </c>
      <c r="F19" s="6" t="s">
        <v>3</v>
      </c>
      <c r="G19" s="6" t="s">
        <v>5</v>
      </c>
      <c r="H19" s="6" t="s">
        <v>6</v>
      </c>
      <c r="I19" s="6" t="s">
        <v>7</v>
      </c>
      <c r="J19" s="6" t="s">
        <v>8</v>
      </c>
      <c r="K19" s="6" t="s">
        <v>9</v>
      </c>
      <c r="L19" s="6" t="s">
        <v>10</v>
      </c>
      <c r="M19" s="6" t="s">
        <v>11</v>
      </c>
    </row>
    <row r="20" spans="1:13" x14ac:dyDescent="0.35">
      <c r="A20" s="9" t="s">
        <v>12</v>
      </c>
      <c r="B20" s="10" t="s">
        <v>137</v>
      </c>
      <c r="C20" s="11">
        <v>-34.619924350254401</v>
      </c>
      <c r="D20" s="10">
        <v>1</v>
      </c>
      <c r="E20" s="12">
        <v>1</v>
      </c>
      <c r="F20" s="12">
        <v>1</v>
      </c>
      <c r="G20" s="12">
        <v>1</v>
      </c>
      <c r="H20" s="12">
        <v>1</v>
      </c>
      <c r="I20" s="12">
        <v>1</v>
      </c>
      <c r="J20" s="12">
        <v>1</v>
      </c>
      <c r="K20" s="12">
        <v>1</v>
      </c>
      <c r="L20" s="12">
        <v>1</v>
      </c>
      <c r="M20" s="12">
        <v>1</v>
      </c>
    </row>
    <row r="21" spans="1:13" x14ac:dyDescent="0.35">
      <c r="A21" s="9" t="s">
        <v>13</v>
      </c>
      <c r="B21" s="10" t="s">
        <v>40</v>
      </c>
      <c r="C21" s="11">
        <v>1.98167326716355</v>
      </c>
      <c r="D21" s="10">
        <f>Laskuri!B6</f>
        <v>49.5</v>
      </c>
      <c r="E21" s="10">
        <f>Laskuri!C6</f>
        <v>0</v>
      </c>
      <c r="F21" s="10">
        <f>Laskuri!D6</f>
        <v>0</v>
      </c>
      <c r="G21" s="10">
        <f>Laskuri!E6</f>
        <v>0</v>
      </c>
      <c r="H21" s="10">
        <f>Laskuri!F6</f>
        <v>0</v>
      </c>
      <c r="I21" s="10">
        <f>Laskuri!G6</f>
        <v>0</v>
      </c>
      <c r="J21" s="10">
        <f>Laskuri!H6</f>
        <v>0</v>
      </c>
      <c r="K21" s="10">
        <f>Laskuri!I6</f>
        <v>0</v>
      </c>
      <c r="L21" s="10">
        <f>Laskuri!J6</f>
        <v>0</v>
      </c>
      <c r="M21" s="10">
        <f>Laskuri!K6</f>
        <v>0</v>
      </c>
    </row>
    <row r="22" spans="1:13" x14ac:dyDescent="0.35">
      <c r="A22" s="9" t="s">
        <v>14</v>
      </c>
      <c r="B22" s="10" t="s">
        <v>44</v>
      </c>
      <c r="C22" s="11">
        <v>-2.7912748104634E-2</v>
      </c>
      <c r="D22" s="10">
        <f>Laskuri!B6^2</f>
        <v>2450.25</v>
      </c>
      <c r="E22" s="10">
        <f>Laskuri!C6^2</f>
        <v>0</v>
      </c>
      <c r="F22" s="10">
        <f>Laskuri!D6^2</f>
        <v>0</v>
      </c>
      <c r="G22" s="10">
        <f>Laskuri!E6^2</f>
        <v>0</v>
      </c>
      <c r="H22" s="10">
        <f>Laskuri!F6^2</f>
        <v>0</v>
      </c>
      <c r="I22" s="10">
        <f>Laskuri!G6^2</f>
        <v>0</v>
      </c>
      <c r="J22" s="10">
        <f>Laskuri!H6^2</f>
        <v>0</v>
      </c>
      <c r="K22" s="10">
        <f>Laskuri!I6^2</f>
        <v>0</v>
      </c>
      <c r="L22" s="10">
        <f>Laskuri!J6^2</f>
        <v>0</v>
      </c>
      <c r="M22" s="10">
        <f>Laskuri!K6^2</f>
        <v>0</v>
      </c>
    </row>
    <row r="23" spans="1:13" s="12" customFormat="1" x14ac:dyDescent="0.35">
      <c r="A23" s="9" t="s">
        <v>15</v>
      </c>
      <c r="B23" s="10" t="s">
        <v>41</v>
      </c>
      <c r="C23" s="11">
        <v>3.4212304207340001</v>
      </c>
      <c r="D23" s="10">
        <f>Laskuri!B7</f>
        <v>44</v>
      </c>
      <c r="E23" s="10">
        <f>Laskuri!C7</f>
        <v>0</v>
      </c>
      <c r="F23" s="10">
        <f>Laskuri!D7</f>
        <v>0</v>
      </c>
      <c r="G23" s="10">
        <f>Laskuri!E7</f>
        <v>0</v>
      </c>
      <c r="H23" s="10">
        <f>Laskuri!F7</f>
        <v>0</v>
      </c>
      <c r="I23" s="10">
        <f>Laskuri!G7</f>
        <v>0</v>
      </c>
      <c r="J23" s="10">
        <f>Laskuri!H7</f>
        <v>0</v>
      </c>
      <c r="K23" s="10">
        <f>Laskuri!I7</f>
        <v>0</v>
      </c>
      <c r="L23" s="10">
        <f>Laskuri!J7</f>
        <v>0</v>
      </c>
      <c r="M23" s="10">
        <f>Laskuri!K7</f>
        <v>0</v>
      </c>
    </row>
    <row r="24" spans="1:13" s="12" customFormat="1" x14ac:dyDescent="0.35">
      <c r="A24" s="9" t="s">
        <v>16</v>
      </c>
      <c r="B24" s="10" t="s">
        <v>45</v>
      </c>
      <c r="C24" s="11">
        <v>-6.5312321124015998E-2</v>
      </c>
      <c r="D24" s="10">
        <f>Laskuri!B7^2</f>
        <v>1936</v>
      </c>
      <c r="E24" s="10">
        <f>Laskuri!C7^2</f>
        <v>0</v>
      </c>
      <c r="F24" s="10">
        <f>Laskuri!D7^2</f>
        <v>0</v>
      </c>
      <c r="G24" s="10">
        <f>Laskuri!E7^2</f>
        <v>0</v>
      </c>
      <c r="H24" s="10">
        <f>Laskuri!F7^2</f>
        <v>0</v>
      </c>
      <c r="I24" s="10">
        <f>Laskuri!G7^2</f>
        <v>0</v>
      </c>
      <c r="J24" s="10">
        <f>Laskuri!H7^2</f>
        <v>0</v>
      </c>
      <c r="K24" s="10">
        <f>Laskuri!I7^2</f>
        <v>0</v>
      </c>
      <c r="L24" s="10">
        <f>Laskuri!J7^2</f>
        <v>0</v>
      </c>
      <c r="M24" s="10">
        <f>Laskuri!K7^2</f>
        <v>0</v>
      </c>
    </row>
    <row r="25" spans="1:13" x14ac:dyDescent="0.35">
      <c r="A25" s="5" t="s">
        <v>80</v>
      </c>
      <c r="B25" s="10" t="s">
        <v>42</v>
      </c>
      <c r="C25" s="5">
        <v>17.813974585166999</v>
      </c>
      <c r="D25" s="10">
        <f>Laskuri!B8</f>
        <v>8</v>
      </c>
      <c r="E25" s="10">
        <f>Laskuri!C8</f>
        <v>0</v>
      </c>
      <c r="F25" s="10">
        <f>Laskuri!D8</f>
        <v>0</v>
      </c>
      <c r="G25" s="10">
        <f>Laskuri!E8</f>
        <v>0</v>
      </c>
      <c r="H25" s="10">
        <f>Laskuri!F8</f>
        <v>0</v>
      </c>
      <c r="I25" s="10">
        <f>Laskuri!G8</f>
        <v>0</v>
      </c>
      <c r="J25" s="10">
        <f>Laskuri!H8</f>
        <v>0</v>
      </c>
      <c r="K25" s="10">
        <f>Laskuri!I8</f>
        <v>0</v>
      </c>
      <c r="L25" s="10">
        <f>Laskuri!J8</f>
        <v>0</v>
      </c>
      <c r="M25" s="10">
        <f>Laskuri!K8</f>
        <v>0</v>
      </c>
    </row>
    <row r="26" spans="1:13" x14ac:dyDescent="0.35">
      <c r="A26" s="5" t="s">
        <v>81</v>
      </c>
      <c r="B26" s="10" t="s">
        <v>123</v>
      </c>
      <c r="C26" s="5">
        <v>-1.2132233050496699</v>
      </c>
      <c r="D26" s="10">
        <f>Laskuri!B8^2</f>
        <v>64</v>
      </c>
      <c r="E26" s="10">
        <f>Laskuri!C8^2</f>
        <v>0</v>
      </c>
      <c r="F26" s="10">
        <f>Laskuri!D8^2</f>
        <v>0</v>
      </c>
      <c r="G26" s="10">
        <f>Laskuri!E8^2</f>
        <v>0</v>
      </c>
      <c r="H26" s="10">
        <f>Laskuri!F8^2</f>
        <v>0</v>
      </c>
      <c r="I26" s="10">
        <f>Laskuri!G8^2</f>
        <v>0</v>
      </c>
      <c r="J26" s="10">
        <f>Laskuri!H8^2</f>
        <v>0</v>
      </c>
      <c r="K26" s="10">
        <f>Laskuri!I8^2</f>
        <v>0</v>
      </c>
      <c r="L26" s="10">
        <f>Laskuri!J8^2</f>
        <v>0</v>
      </c>
      <c r="M26" s="10">
        <f>Laskuri!K8^2</f>
        <v>0</v>
      </c>
    </row>
    <row r="27" spans="1:13" x14ac:dyDescent="0.35">
      <c r="A27" s="9" t="s">
        <v>0</v>
      </c>
      <c r="B27" s="10" t="s">
        <v>43</v>
      </c>
      <c r="C27" s="11">
        <v>4.3455508698354599</v>
      </c>
      <c r="D27" s="10">
        <f>Laskuri!B9</f>
        <v>12.5</v>
      </c>
      <c r="E27" s="10">
        <f>Laskuri!C9</f>
        <v>0</v>
      </c>
      <c r="F27" s="10">
        <f>Laskuri!D9</f>
        <v>0</v>
      </c>
      <c r="G27" s="10">
        <f>Laskuri!E9</f>
        <v>0</v>
      </c>
      <c r="H27" s="10">
        <f>Laskuri!F9</f>
        <v>0</v>
      </c>
      <c r="I27" s="10">
        <f>Laskuri!G9</f>
        <v>0</v>
      </c>
      <c r="J27" s="10">
        <f>Laskuri!H9</f>
        <v>0</v>
      </c>
      <c r="K27" s="10">
        <f>Laskuri!I9</f>
        <v>0</v>
      </c>
      <c r="L27" s="10">
        <f>Laskuri!J9</f>
        <v>0</v>
      </c>
      <c r="M27" s="10">
        <f>Laskuri!K9</f>
        <v>0</v>
      </c>
    </row>
    <row r="28" spans="1:13" x14ac:dyDescent="0.35">
      <c r="A28" s="9"/>
      <c r="B28" s="10"/>
      <c r="C28" s="11"/>
      <c r="D28" s="10"/>
      <c r="E28" s="10"/>
      <c r="F28" s="10"/>
      <c r="G28" s="10"/>
      <c r="H28" s="10"/>
      <c r="I28" s="10"/>
      <c r="J28" s="10"/>
      <c r="K28" s="10"/>
      <c r="L28" s="10"/>
      <c r="M28" s="10"/>
    </row>
    <row r="29" spans="1:13" x14ac:dyDescent="0.35">
      <c r="A29" s="9" t="s">
        <v>17</v>
      </c>
      <c r="B29" s="10" t="s">
        <v>29</v>
      </c>
      <c r="C29" s="11">
        <v>-0.19622651381939399</v>
      </c>
      <c r="D29" s="10">
        <f>Laskuri!B6*Laskuri!B7</f>
        <v>2178</v>
      </c>
      <c r="E29" s="10">
        <f>Laskuri!C6*Laskuri!C7</f>
        <v>0</v>
      </c>
      <c r="F29" s="10">
        <f>Laskuri!D6*Laskuri!D7</f>
        <v>0</v>
      </c>
      <c r="G29" s="10">
        <f>Laskuri!E6*Laskuri!E7</f>
        <v>0</v>
      </c>
      <c r="H29" s="10">
        <f>Laskuri!F6*Laskuri!F7</f>
        <v>0</v>
      </c>
      <c r="I29" s="10">
        <f>Laskuri!G6*Laskuri!G7</f>
        <v>0</v>
      </c>
      <c r="J29" s="10">
        <f>Laskuri!H6*Laskuri!H7</f>
        <v>0</v>
      </c>
      <c r="K29" s="10">
        <f>Laskuri!I6*Laskuri!I7</f>
        <v>0</v>
      </c>
      <c r="L29" s="10">
        <f>Laskuri!J6*Laskuri!J7</f>
        <v>0</v>
      </c>
      <c r="M29" s="10">
        <f>Laskuri!K6*Laskuri!K7</f>
        <v>0</v>
      </c>
    </row>
    <row r="30" spans="1:13" x14ac:dyDescent="0.35">
      <c r="A30" s="9" t="s">
        <v>18</v>
      </c>
      <c r="B30" s="10" t="s">
        <v>46</v>
      </c>
      <c r="C30" s="11">
        <v>2.4142389681033201E-3</v>
      </c>
      <c r="D30" s="10">
        <f>Laskuri!B6^2*Laskuri!B7</f>
        <v>107811</v>
      </c>
      <c r="E30" s="10">
        <f>Laskuri!C6^2*Laskuri!C7</f>
        <v>0</v>
      </c>
      <c r="F30" s="10">
        <f>Laskuri!D6^2*Laskuri!D7</f>
        <v>0</v>
      </c>
      <c r="G30" s="10">
        <f>Laskuri!E6^2*Laskuri!E7</f>
        <v>0</v>
      </c>
      <c r="H30" s="10">
        <f>Laskuri!F6^2*Laskuri!F7</f>
        <v>0</v>
      </c>
      <c r="I30" s="10">
        <f>Laskuri!G6^2*Laskuri!G7</f>
        <v>0</v>
      </c>
      <c r="J30" s="10">
        <f>Laskuri!H6^2*Laskuri!H7</f>
        <v>0</v>
      </c>
      <c r="K30" s="10">
        <f>Laskuri!I6^2*Laskuri!I7</f>
        <v>0</v>
      </c>
      <c r="L30" s="10">
        <f>Laskuri!J6^2*Laskuri!J7</f>
        <v>0</v>
      </c>
      <c r="M30" s="10">
        <f>Laskuri!K6^2*Laskuri!K7</f>
        <v>0</v>
      </c>
    </row>
    <row r="31" spans="1:13" x14ac:dyDescent="0.35">
      <c r="A31" s="9" t="s">
        <v>19</v>
      </c>
      <c r="B31" s="10" t="s">
        <v>51</v>
      </c>
      <c r="C31" s="11">
        <v>3.9447489522779202E-3</v>
      </c>
      <c r="D31" s="10">
        <f>Laskuri!B6*Laskuri!B7^2</f>
        <v>95832</v>
      </c>
      <c r="E31" s="10">
        <f>Laskuri!C6*Laskuri!C7^2</f>
        <v>0</v>
      </c>
      <c r="F31" s="10">
        <f>Laskuri!D6*Laskuri!D7^2</f>
        <v>0</v>
      </c>
      <c r="G31" s="10">
        <f>Laskuri!E6*Laskuri!E7^2</f>
        <v>0</v>
      </c>
      <c r="H31" s="10">
        <f>Laskuri!F6*Laskuri!F7^2</f>
        <v>0</v>
      </c>
      <c r="I31" s="10">
        <f>Laskuri!G6*Laskuri!G7^2</f>
        <v>0</v>
      </c>
      <c r="J31" s="10">
        <f>Laskuri!H6*Laskuri!H7^2</f>
        <v>0</v>
      </c>
      <c r="K31" s="10">
        <f>Laskuri!I6*Laskuri!I7^2</f>
        <v>0</v>
      </c>
      <c r="L31" s="10">
        <f>Laskuri!J6*Laskuri!J7^2</f>
        <v>0</v>
      </c>
      <c r="M31" s="10">
        <f>Laskuri!K6*Laskuri!K7^2</f>
        <v>0</v>
      </c>
    </row>
    <row r="32" spans="1:13" x14ac:dyDescent="0.35">
      <c r="A32" s="9" t="s">
        <v>20</v>
      </c>
      <c r="B32" s="10" t="s">
        <v>52</v>
      </c>
      <c r="C32" s="13">
        <v>-4.7610165227903902E-5</v>
      </c>
      <c r="D32" s="10">
        <f>Laskuri!B6^2*Laskuri!B7^2</f>
        <v>4743684</v>
      </c>
      <c r="E32" s="10">
        <f>Laskuri!C6^2*Laskuri!C7^2</f>
        <v>0</v>
      </c>
      <c r="F32" s="10">
        <f>Laskuri!D6^2*Laskuri!D7^2</f>
        <v>0</v>
      </c>
      <c r="G32" s="10">
        <f>Laskuri!E6^2*Laskuri!E7^2</f>
        <v>0</v>
      </c>
      <c r="H32" s="10">
        <f>Laskuri!F6^2*Laskuri!F7^2</f>
        <v>0</v>
      </c>
      <c r="I32" s="10">
        <f>Laskuri!G6^2*Laskuri!G7^2</f>
        <v>0</v>
      </c>
      <c r="J32" s="10">
        <f>Laskuri!H6^2*Laskuri!H7^2</f>
        <v>0</v>
      </c>
      <c r="K32" s="10">
        <f>Laskuri!I6^2*Laskuri!I7^2</f>
        <v>0</v>
      </c>
      <c r="L32" s="10">
        <f>Laskuri!J6^2*Laskuri!J7^2</f>
        <v>0</v>
      </c>
      <c r="M32" s="10">
        <f>Laskuri!K6^2*Laskuri!K7^2</f>
        <v>0</v>
      </c>
    </row>
    <row r="33" spans="1:13" x14ac:dyDescent="0.35">
      <c r="A33" s="5" t="s">
        <v>82</v>
      </c>
      <c r="B33" s="10" t="s">
        <v>30</v>
      </c>
      <c r="C33" s="5">
        <v>-0.67619639772729601</v>
      </c>
      <c r="D33" s="10">
        <f>Laskuri!B6*Laskuri!B8</f>
        <v>396</v>
      </c>
      <c r="E33" s="10">
        <f>Laskuri!C6*Laskuri!C8</f>
        <v>0</v>
      </c>
      <c r="F33" s="10">
        <f>Laskuri!D6*Laskuri!D8</f>
        <v>0</v>
      </c>
      <c r="G33" s="10">
        <f>Laskuri!E6*Laskuri!E8</f>
        <v>0</v>
      </c>
      <c r="H33" s="10">
        <f>Laskuri!F6*Laskuri!F8</f>
        <v>0</v>
      </c>
      <c r="I33" s="10">
        <f>Laskuri!G6*Laskuri!G8</f>
        <v>0</v>
      </c>
      <c r="J33" s="10">
        <f>Laskuri!H6*Laskuri!H8</f>
        <v>0</v>
      </c>
      <c r="K33" s="10">
        <f>Laskuri!I6*Laskuri!I8</f>
        <v>0</v>
      </c>
      <c r="L33" s="10">
        <f>Laskuri!J6*Laskuri!J8</f>
        <v>0</v>
      </c>
      <c r="M33" s="10">
        <f>Laskuri!K6*Laskuri!K8</f>
        <v>0</v>
      </c>
    </row>
    <row r="34" spans="1:13" x14ac:dyDescent="0.35">
      <c r="A34" s="5" t="s">
        <v>83</v>
      </c>
      <c r="B34" s="10" t="s">
        <v>47</v>
      </c>
      <c r="C34" s="5">
        <v>3.2296166667682299E-4</v>
      </c>
      <c r="D34" s="10">
        <f>Laskuri!B6^2*Laskuri!B8</f>
        <v>19602</v>
      </c>
      <c r="E34" s="10">
        <f>Laskuri!C6^2*Laskuri!C8</f>
        <v>0</v>
      </c>
      <c r="F34" s="10">
        <f>Laskuri!D6^2*Laskuri!D8</f>
        <v>0</v>
      </c>
      <c r="G34" s="10">
        <f>Laskuri!E6^2*Laskuri!E8</f>
        <v>0</v>
      </c>
      <c r="H34" s="10">
        <f>Laskuri!F6^2*Laskuri!F8</f>
        <v>0</v>
      </c>
      <c r="I34" s="10">
        <f>Laskuri!G6^2*Laskuri!G8</f>
        <v>0</v>
      </c>
      <c r="J34" s="10">
        <f>Laskuri!H6^2*Laskuri!H8</f>
        <v>0</v>
      </c>
      <c r="K34" s="10">
        <f>Laskuri!I6^2*Laskuri!I8</f>
        <v>0</v>
      </c>
      <c r="L34" s="10">
        <f>Laskuri!J6^2*Laskuri!J8</f>
        <v>0</v>
      </c>
      <c r="M34" s="10">
        <f>Laskuri!K6^2*Laskuri!K8</f>
        <v>0</v>
      </c>
    </row>
    <row r="35" spans="1:13" x14ac:dyDescent="0.35">
      <c r="A35" s="5" t="s">
        <v>84</v>
      </c>
      <c r="B35" s="10" t="s">
        <v>116</v>
      </c>
      <c r="C35" s="5">
        <v>4.53608220775608E-2</v>
      </c>
      <c r="D35" s="10">
        <f>Laskuri!B6*Laskuri!B8^2</f>
        <v>3168</v>
      </c>
      <c r="E35" s="10">
        <f>Laskuri!C6*Laskuri!C8^2</f>
        <v>0</v>
      </c>
      <c r="F35" s="10">
        <f>Laskuri!D6*Laskuri!D8^2</f>
        <v>0</v>
      </c>
      <c r="G35" s="10">
        <f>Laskuri!E6*Laskuri!E8^2</f>
        <v>0</v>
      </c>
      <c r="H35" s="10">
        <f>Laskuri!F6*Laskuri!F8^2</f>
        <v>0</v>
      </c>
      <c r="I35" s="10">
        <f>Laskuri!G6*Laskuri!G8^2</f>
        <v>0</v>
      </c>
      <c r="J35" s="10">
        <f>Laskuri!H6*Laskuri!H8^2</f>
        <v>0</v>
      </c>
      <c r="K35" s="10">
        <f>Laskuri!I6*Laskuri!I8^2</f>
        <v>0</v>
      </c>
      <c r="L35" s="10">
        <f>Laskuri!J6*Laskuri!J8^2</f>
        <v>0</v>
      </c>
      <c r="M35" s="10">
        <f>Laskuri!K6*Laskuri!K8^2</f>
        <v>0</v>
      </c>
    </row>
    <row r="36" spans="1:13" x14ac:dyDescent="0.35">
      <c r="A36" s="5" t="s">
        <v>85</v>
      </c>
      <c r="B36" s="10" t="s">
        <v>117</v>
      </c>
      <c r="C36" s="5">
        <v>2.5597255260451503E-4</v>
      </c>
      <c r="D36" s="10">
        <f>Laskuri!B6^2*Laskuri!B8^2</f>
        <v>156816</v>
      </c>
      <c r="E36" s="10">
        <f>Laskuri!C6^2*Laskuri!C8^2</f>
        <v>0</v>
      </c>
      <c r="F36" s="10">
        <f>Laskuri!D6^2*Laskuri!D8^2</f>
        <v>0</v>
      </c>
      <c r="G36" s="10">
        <f>Laskuri!E6^2*Laskuri!E8^2</f>
        <v>0</v>
      </c>
      <c r="H36" s="10">
        <f>Laskuri!F6^2*Laskuri!F8^2</f>
        <v>0</v>
      </c>
      <c r="I36" s="10">
        <f>Laskuri!G6^2*Laskuri!G8^2</f>
        <v>0</v>
      </c>
      <c r="J36" s="10">
        <f>Laskuri!H6^2*Laskuri!H8^2</f>
        <v>0</v>
      </c>
      <c r="K36" s="10">
        <f>Laskuri!I6^2*Laskuri!I8^2</f>
        <v>0</v>
      </c>
      <c r="L36" s="10">
        <f>Laskuri!J6^2*Laskuri!J8^2</f>
        <v>0</v>
      </c>
      <c r="M36" s="10">
        <f>Laskuri!K6^2*Laskuri!K8^2</f>
        <v>0</v>
      </c>
    </row>
    <row r="37" spans="1:13" x14ac:dyDescent="0.35">
      <c r="A37" s="5" t="s">
        <v>86</v>
      </c>
      <c r="B37" s="10" t="s">
        <v>32</v>
      </c>
      <c r="C37" s="5">
        <v>-1.6574053082155999</v>
      </c>
      <c r="D37" s="10">
        <f>Laskuri!B7*Laskuri!B8</f>
        <v>352</v>
      </c>
      <c r="E37" s="10">
        <f>Laskuri!C7*Laskuri!C8</f>
        <v>0</v>
      </c>
      <c r="F37" s="10">
        <f>Laskuri!D7*Laskuri!D8</f>
        <v>0</v>
      </c>
      <c r="G37" s="10">
        <f>Laskuri!E7*Laskuri!E8</f>
        <v>0</v>
      </c>
      <c r="H37" s="10">
        <f>Laskuri!F7*Laskuri!F8</f>
        <v>0</v>
      </c>
      <c r="I37" s="10">
        <f>Laskuri!G7*Laskuri!G8</f>
        <v>0</v>
      </c>
      <c r="J37" s="10">
        <f>Laskuri!H7*Laskuri!H8</f>
        <v>0</v>
      </c>
      <c r="K37" s="10">
        <f>Laskuri!I7*Laskuri!I8</f>
        <v>0</v>
      </c>
      <c r="L37" s="10">
        <f>Laskuri!J7*Laskuri!J8</f>
        <v>0</v>
      </c>
      <c r="M37" s="10">
        <f>Laskuri!K7*Laskuri!K8</f>
        <v>0</v>
      </c>
    </row>
    <row r="38" spans="1:13" x14ac:dyDescent="0.35">
      <c r="A38" s="5" t="s">
        <v>87</v>
      </c>
      <c r="B38" s="10" t="s">
        <v>49</v>
      </c>
      <c r="C38" s="5">
        <v>2.36532457995965E-2</v>
      </c>
      <c r="D38" s="10">
        <f>Laskuri!B7^2*Laskuri!B8</f>
        <v>15488</v>
      </c>
      <c r="E38" s="10">
        <f>Laskuri!C7^2*Laskuri!C8</f>
        <v>0</v>
      </c>
      <c r="F38" s="10">
        <f>Laskuri!D7^2*Laskuri!D8</f>
        <v>0</v>
      </c>
      <c r="G38" s="10">
        <f>Laskuri!E7^2*Laskuri!E8</f>
        <v>0</v>
      </c>
      <c r="H38" s="10">
        <f>Laskuri!F7^2*Laskuri!F8</f>
        <v>0</v>
      </c>
      <c r="I38" s="10">
        <f>Laskuri!G7^2*Laskuri!G8</f>
        <v>0</v>
      </c>
      <c r="J38" s="10">
        <f>Laskuri!H7^2*Laskuri!H8</f>
        <v>0</v>
      </c>
      <c r="K38" s="10">
        <f>Laskuri!I7^2*Laskuri!I8</f>
        <v>0</v>
      </c>
      <c r="L38" s="10">
        <f>Laskuri!J7^2*Laskuri!J8</f>
        <v>0</v>
      </c>
      <c r="M38" s="10">
        <f>Laskuri!K7^2*Laskuri!K8</f>
        <v>0</v>
      </c>
    </row>
    <row r="39" spans="1:13" x14ac:dyDescent="0.35">
      <c r="A39" s="5" t="s">
        <v>88</v>
      </c>
      <c r="B39" s="10" t="s">
        <v>124</v>
      </c>
      <c r="C39" s="5">
        <v>0.119214340644918</v>
      </c>
      <c r="D39" s="10">
        <f>Laskuri!B7*Laskuri!B8^2</f>
        <v>2816</v>
      </c>
      <c r="E39" s="10">
        <f>Laskuri!C7*Laskuri!C8^2</f>
        <v>0</v>
      </c>
      <c r="F39" s="10">
        <f>Laskuri!D7*Laskuri!D8^2</f>
        <v>0</v>
      </c>
      <c r="G39" s="10">
        <f>Laskuri!E7*Laskuri!E8^2</f>
        <v>0</v>
      </c>
      <c r="H39" s="10">
        <f>Laskuri!F7*Laskuri!F8^2</f>
        <v>0</v>
      </c>
      <c r="I39" s="10">
        <f>Laskuri!G7*Laskuri!G8^2</f>
        <v>0</v>
      </c>
      <c r="J39" s="10">
        <f>Laskuri!H7*Laskuri!H8^2</f>
        <v>0</v>
      </c>
      <c r="K39" s="10">
        <f>Laskuri!I7*Laskuri!I8^2</f>
        <v>0</v>
      </c>
      <c r="L39" s="10">
        <f>Laskuri!J7*Laskuri!J8^2</f>
        <v>0</v>
      </c>
      <c r="M39" s="10">
        <f>Laskuri!K7*Laskuri!K8^2</f>
        <v>0</v>
      </c>
    </row>
    <row r="40" spans="1:13" x14ac:dyDescent="0.35">
      <c r="A40" s="5" t="s">
        <v>89</v>
      </c>
      <c r="B40" s="10" t="s">
        <v>118</v>
      </c>
      <c r="C40" s="5">
        <v>-1.5413849164124299E-3</v>
      </c>
      <c r="D40" s="10">
        <f>Laskuri!B7^2*Laskuri!B8^2</f>
        <v>123904</v>
      </c>
      <c r="E40" s="10">
        <f>Laskuri!C7^2*Laskuri!C8^2</f>
        <v>0</v>
      </c>
      <c r="F40" s="10">
        <f>Laskuri!D7^2*Laskuri!D8^2</f>
        <v>0</v>
      </c>
      <c r="G40" s="10">
        <f>Laskuri!E7^2*Laskuri!E8^2</f>
        <v>0</v>
      </c>
      <c r="H40" s="10">
        <f>Laskuri!F7^2*Laskuri!F8^2</f>
        <v>0</v>
      </c>
      <c r="I40" s="10">
        <f>Laskuri!G7^2*Laskuri!G8^2</f>
        <v>0</v>
      </c>
      <c r="J40" s="10">
        <f>Laskuri!H7^2*Laskuri!H8^2</f>
        <v>0</v>
      </c>
      <c r="K40" s="10">
        <f>Laskuri!I7^2*Laskuri!I8^2</f>
        <v>0</v>
      </c>
      <c r="L40" s="10">
        <f>Laskuri!J7^2*Laskuri!J8^2</f>
        <v>0</v>
      </c>
      <c r="M40" s="10">
        <f>Laskuri!K7^2*Laskuri!K8^2</f>
        <v>0</v>
      </c>
    </row>
    <row r="41" spans="1:13" x14ac:dyDescent="0.35">
      <c r="A41" s="9" t="s">
        <v>21</v>
      </c>
      <c r="B41" s="10" t="s">
        <v>31</v>
      </c>
      <c r="C41" s="11">
        <v>-0.27367497949272401</v>
      </c>
      <c r="D41" s="10">
        <f>Laskuri!B6*Laskuri!B9</f>
        <v>618.75</v>
      </c>
      <c r="E41" s="10">
        <f>Laskuri!C6*Laskuri!C9</f>
        <v>0</v>
      </c>
      <c r="F41" s="10">
        <f>Laskuri!D6*Laskuri!D9</f>
        <v>0</v>
      </c>
      <c r="G41" s="10">
        <f>Laskuri!E6*Laskuri!E9</f>
        <v>0</v>
      </c>
      <c r="H41" s="10">
        <f>Laskuri!F6*Laskuri!F9</f>
        <v>0</v>
      </c>
      <c r="I41" s="10">
        <f>Laskuri!G6*Laskuri!G9</f>
        <v>0</v>
      </c>
      <c r="J41" s="10">
        <f>Laskuri!H6*Laskuri!H9</f>
        <v>0</v>
      </c>
      <c r="K41" s="10">
        <f>Laskuri!I6*Laskuri!I9</f>
        <v>0</v>
      </c>
      <c r="L41" s="10">
        <f>Laskuri!J6*Laskuri!J9</f>
        <v>0</v>
      </c>
      <c r="M41" s="10">
        <f>Laskuri!K6*Laskuri!K9</f>
        <v>0</v>
      </c>
    </row>
    <row r="42" spans="1:13" x14ac:dyDescent="0.35">
      <c r="A42" s="9" t="s">
        <v>22</v>
      </c>
      <c r="B42" s="10" t="s">
        <v>48</v>
      </c>
      <c r="C42" s="11">
        <v>5.7281769145310401E-3</v>
      </c>
      <c r="D42" s="10">
        <f>Laskuri!B6^2*Laskuri!B9</f>
        <v>30628.125</v>
      </c>
      <c r="E42" s="10">
        <f>Laskuri!C6^2*Laskuri!C9</f>
        <v>0</v>
      </c>
      <c r="F42" s="10">
        <f>Laskuri!D6^2*Laskuri!D9</f>
        <v>0</v>
      </c>
      <c r="G42" s="10">
        <f>Laskuri!E6^2*Laskuri!E9</f>
        <v>0</v>
      </c>
      <c r="H42" s="10">
        <f>Laskuri!F6^2*Laskuri!F9</f>
        <v>0</v>
      </c>
      <c r="I42" s="10">
        <f>Laskuri!G6^2*Laskuri!G9</f>
        <v>0</v>
      </c>
      <c r="J42" s="10">
        <f>Laskuri!H6^2*Laskuri!H9</f>
        <v>0</v>
      </c>
      <c r="K42" s="10">
        <f>Laskuri!I6^2*Laskuri!I9</f>
        <v>0</v>
      </c>
      <c r="L42" s="10">
        <f>Laskuri!J6^2*Laskuri!J9</f>
        <v>0</v>
      </c>
      <c r="M42" s="10">
        <f>Laskuri!K6^2*Laskuri!K9</f>
        <v>0</v>
      </c>
    </row>
    <row r="43" spans="1:13" x14ac:dyDescent="0.35">
      <c r="A43" s="9" t="s">
        <v>23</v>
      </c>
      <c r="B43" s="10" t="s">
        <v>33</v>
      </c>
      <c r="C43" s="11">
        <v>-0.369337809167189</v>
      </c>
      <c r="D43" s="10">
        <f>Laskuri!B7*Laskuri!B9</f>
        <v>550</v>
      </c>
      <c r="E43" s="10">
        <f>Laskuri!C7*Laskuri!C9</f>
        <v>0</v>
      </c>
      <c r="F43" s="10">
        <f>Laskuri!D7*Laskuri!D9</f>
        <v>0</v>
      </c>
      <c r="G43" s="10">
        <f>Laskuri!E7*Laskuri!E9</f>
        <v>0</v>
      </c>
      <c r="H43" s="10">
        <f>Laskuri!F7*Laskuri!F9</f>
        <v>0</v>
      </c>
      <c r="I43" s="10">
        <f>Laskuri!G7*Laskuri!G9</f>
        <v>0</v>
      </c>
      <c r="J43" s="10">
        <f>Laskuri!H7*Laskuri!H9</f>
        <v>0</v>
      </c>
      <c r="K43" s="10">
        <f>Laskuri!I7*Laskuri!I9</f>
        <v>0</v>
      </c>
      <c r="L43" s="10">
        <f>Laskuri!J7*Laskuri!J9</f>
        <v>0</v>
      </c>
      <c r="M43" s="10">
        <f>Laskuri!K7*Laskuri!K9</f>
        <v>0</v>
      </c>
    </row>
    <row r="44" spans="1:13" x14ac:dyDescent="0.35">
      <c r="A44" s="9" t="s">
        <v>24</v>
      </c>
      <c r="B44" s="10" t="s">
        <v>50</v>
      </c>
      <c r="C44" s="11">
        <v>8.3655544693870803E-3</v>
      </c>
      <c r="D44" s="10">
        <f>Laskuri!B7^2*Laskuri!B9</f>
        <v>24200</v>
      </c>
      <c r="E44" s="10">
        <f>Laskuri!C7^2*Laskuri!C9</f>
        <v>0</v>
      </c>
      <c r="F44" s="10">
        <f>Laskuri!D7^2*Laskuri!D9</f>
        <v>0</v>
      </c>
      <c r="G44" s="10">
        <f>Laskuri!E7^2*Laskuri!E9</f>
        <v>0</v>
      </c>
      <c r="H44" s="10">
        <f>Laskuri!F7^2*Laskuri!F9</f>
        <v>0</v>
      </c>
      <c r="I44" s="10">
        <f>Laskuri!G7^2*Laskuri!G9</f>
        <v>0</v>
      </c>
      <c r="J44" s="10">
        <f>Laskuri!H7^2*Laskuri!H9</f>
        <v>0</v>
      </c>
      <c r="K44" s="10">
        <f>Laskuri!I7^2*Laskuri!I9</f>
        <v>0</v>
      </c>
      <c r="L44" s="10">
        <f>Laskuri!J7^2*Laskuri!J9</f>
        <v>0</v>
      </c>
      <c r="M44" s="10">
        <f>Laskuri!K7^2*Laskuri!K9</f>
        <v>0</v>
      </c>
    </row>
    <row r="45" spans="1:13" x14ac:dyDescent="0.35">
      <c r="A45" s="5" t="s">
        <v>90</v>
      </c>
      <c r="B45" s="10" t="s">
        <v>34</v>
      </c>
      <c r="C45" s="5">
        <v>-2.5199717497307099</v>
      </c>
      <c r="D45" s="10">
        <f>Laskuri!B8*Laskuri!B9</f>
        <v>100</v>
      </c>
      <c r="E45" s="10">
        <f>Laskuri!C8*Laskuri!C9</f>
        <v>0</v>
      </c>
      <c r="F45" s="10">
        <f>Laskuri!D8*Laskuri!D9</f>
        <v>0</v>
      </c>
      <c r="G45" s="10">
        <f>Laskuri!E8*Laskuri!E9</f>
        <v>0</v>
      </c>
      <c r="H45" s="10">
        <f>Laskuri!F8*Laskuri!F9</f>
        <v>0</v>
      </c>
      <c r="I45" s="10">
        <f>Laskuri!G8*Laskuri!G9</f>
        <v>0</v>
      </c>
      <c r="J45" s="10">
        <f>Laskuri!H8*Laskuri!H9</f>
        <v>0</v>
      </c>
      <c r="K45" s="10">
        <f>Laskuri!I8*Laskuri!I9</f>
        <v>0</v>
      </c>
      <c r="L45" s="10">
        <f>Laskuri!J8*Laskuri!J9</f>
        <v>0</v>
      </c>
      <c r="M45" s="10">
        <f>Laskuri!K8*Laskuri!K9</f>
        <v>0</v>
      </c>
    </row>
    <row r="46" spans="1:13" x14ac:dyDescent="0.35">
      <c r="A46" s="5" t="s">
        <v>91</v>
      </c>
      <c r="B46" s="10" t="s">
        <v>133</v>
      </c>
      <c r="C46" s="5">
        <v>0.19910899801757601</v>
      </c>
      <c r="D46" s="10">
        <f>Laskuri!B8^2*Laskuri!B9</f>
        <v>800</v>
      </c>
      <c r="E46" s="10">
        <f>Laskuri!C8^2*Laskuri!C9</f>
        <v>0</v>
      </c>
      <c r="F46" s="10">
        <f>Laskuri!D8^2*Laskuri!D9</f>
        <v>0</v>
      </c>
      <c r="G46" s="10">
        <f>Laskuri!E8^2*Laskuri!E9</f>
        <v>0</v>
      </c>
      <c r="H46" s="10">
        <f>Laskuri!F8^2*Laskuri!F9</f>
        <v>0</v>
      </c>
      <c r="I46" s="10">
        <f>Laskuri!G8^2*Laskuri!G9</f>
        <v>0</v>
      </c>
      <c r="J46" s="10">
        <f>Laskuri!H8^2*Laskuri!H9</f>
        <v>0</v>
      </c>
      <c r="K46" s="10">
        <f>Laskuri!I8^2*Laskuri!I9</f>
        <v>0</v>
      </c>
      <c r="L46" s="10">
        <f>Laskuri!J8^2*Laskuri!J9</f>
        <v>0</v>
      </c>
      <c r="M46" s="10">
        <f>Laskuri!K8^2*Laskuri!K9</f>
        <v>0</v>
      </c>
    </row>
    <row r="47" spans="1:13" x14ac:dyDescent="0.35">
      <c r="A47" s="9"/>
      <c r="B47" s="10"/>
      <c r="C47" s="11"/>
      <c r="D47" s="10"/>
      <c r="E47" s="10"/>
      <c r="F47" s="10"/>
      <c r="G47" s="10"/>
      <c r="H47" s="10"/>
      <c r="I47" s="10"/>
      <c r="J47" s="10"/>
      <c r="K47" s="10"/>
      <c r="L47" s="10"/>
      <c r="M47" s="10"/>
    </row>
    <row r="48" spans="1:13" x14ac:dyDescent="0.35">
      <c r="A48" s="5" t="s">
        <v>92</v>
      </c>
      <c r="B48" s="10" t="s">
        <v>35</v>
      </c>
      <c r="C48" s="5">
        <v>8.2858577871431499E-2</v>
      </c>
      <c r="D48" s="10">
        <f>Laskuri!B6*Laskuri!B7*Laskuri!B8</f>
        <v>17424</v>
      </c>
      <c r="E48" s="10">
        <f>Laskuri!C6*Laskuri!C7*Laskuri!C8</f>
        <v>0</v>
      </c>
      <c r="F48" s="10">
        <f>Laskuri!D6*Laskuri!D7*Laskuri!D8</f>
        <v>0</v>
      </c>
      <c r="G48" s="10">
        <f>Laskuri!E6*Laskuri!E7*Laskuri!E8</f>
        <v>0</v>
      </c>
      <c r="H48" s="10">
        <f>Laskuri!F6*Laskuri!F7*Laskuri!F8</f>
        <v>0</v>
      </c>
      <c r="I48" s="10">
        <f>Laskuri!G6*Laskuri!G7*Laskuri!G8</f>
        <v>0</v>
      </c>
      <c r="J48" s="10">
        <f>Laskuri!H6*Laskuri!H7*Laskuri!H8</f>
        <v>0</v>
      </c>
      <c r="K48" s="10">
        <f>Laskuri!I6*Laskuri!I7*Laskuri!I8</f>
        <v>0</v>
      </c>
      <c r="L48" s="10">
        <f>Laskuri!J6*Laskuri!J7*Laskuri!J8</f>
        <v>0</v>
      </c>
      <c r="M48" s="10">
        <f>Laskuri!K6*Laskuri!K7*Laskuri!K8</f>
        <v>0</v>
      </c>
    </row>
    <row r="49" spans="1:13" x14ac:dyDescent="0.35">
      <c r="A49" s="5" t="s">
        <v>93</v>
      </c>
      <c r="B49" s="10" t="s">
        <v>53</v>
      </c>
      <c r="C49" s="5">
        <v>-6.4835316343438197E-4</v>
      </c>
      <c r="D49" s="10">
        <f>Laskuri!B6^2*Laskuri!B7*Laskuri!B8</f>
        <v>862488</v>
      </c>
      <c r="E49" s="10">
        <f>Laskuri!C6^2*Laskuri!C7*Laskuri!C8</f>
        <v>0</v>
      </c>
      <c r="F49" s="10">
        <f>Laskuri!D6^2*Laskuri!D7*Laskuri!D8</f>
        <v>0</v>
      </c>
      <c r="G49" s="10">
        <f>Laskuri!E6^2*Laskuri!E7*Laskuri!E8</f>
        <v>0</v>
      </c>
      <c r="H49" s="10">
        <f>Laskuri!F6^2*Laskuri!F7*Laskuri!F8</f>
        <v>0</v>
      </c>
      <c r="I49" s="10">
        <f>Laskuri!G6^2*Laskuri!G7*Laskuri!G8</f>
        <v>0</v>
      </c>
      <c r="J49" s="10">
        <f>Laskuri!H6^2*Laskuri!H7*Laskuri!H8</f>
        <v>0</v>
      </c>
      <c r="K49" s="10">
        <f>Laskuri!I6^2*Laskuri!I7*Laskuri!I8</f>
        <v>0</v>
      </c>
      <c r="L49" s="10">
        <f>Laskuri!J6^2*Laskuri!J7*Laskuri!J8</f>
        <v>0</v>
      </c>
      <c r="M49" s="10">
        <f>Laskuri!K6^2*Laskuri!K7*Laskuri!K8</f>
        <v>0</v>
      </c>
    </row>
    <row r="50" spans="1:13" x14ac:dyDescent="0.35">
      <c r="A50" s="5" t="s">
        <v>94</v>
      </c>
      <c r="B50" s="10" t="s">
        <v>54</v>
      </c>
      <c r="C50" s="5">
        <v>-1.44106683610813E-3</v>
      </c>
      <c r="D50" s="10">
        <f>Laskuri!B6*Laskuri!B7^2*Laskuri!B8</f>
        <v>766656</v>
      </c>
      <c r="E50" s="10">
        <f>Laskuri!C6*Laskuri!C7^2*Laskuri!C8</f>
        <v>0</v>
      </c>
      <c r="F50" s="10">
        <f>Laskuri!D6*Laskuri!D7^2*Laskuri!D8</f>
        <v>0</v>
      </c>
      <c r="G50" s="10">
        <f>Laskuri!E6*Laskuri!E7^2*Laskuri!E8</f>
        <v>0</v>
      </c>
      <c r="H50" s="10">
        <f>Laskuri!F6*Laskuri!F7^2*Laskuri!F8</f>
        <v>0</v>
      </c>
      <c r="I50" s="10">
        <f>Laskuri!G6*Laskuri!G7^2*Laskuri!G8</f>
        <v>0</v>
      </c>
      <c r="J50" s="10">
        <f>Laskuri!H6*Laskuri!H7^2*Laskuri!H8</f>
        <v>0</v>
      </c>
      <c r="K50" s="10">
        <f>Laskuri!I6*Laskuri!I7^2*Laskuri!I8</f>
        <v>0</v>
      </c>
      <c r="L50" s="10">
        <f>Laskuri!J6*Laskuri!J7^2*Laskuri!J8</f>
        <v>0</v>
      </c>
      <c r="M50" s="10">
        <f>Laskuri!K6*Laskuri!K7^2*Laskuri!K8</f>
        <v>0</v>
      </c>
    </row>
    <row r="51" spans="1:13" x14ac:dyDescent="0.35">
      <c r="A51" s="5" t="s">
        <v>95</v>
      </c>
      <c r="B51" s="10" t="s">
        <v>55</v>
      </c>
      <c r="C51" s="14">
        <v>1.44718771365909E-5</v>
      </c>
      <c r="D51" s="10">
        <f>Laskuri!B6^2*Laskuri!B7^2*Laskuri!B8</f>
        <v>37949472</v>
      </c>
      <c r="E51" s="10">
        <f>Laskuri!C6^2*Laskuri!C7^2*Laskuri!C8</f>
        <v>0</v>
      </c>
      <c r="F51" s="10">
        <f>Laskuri!D6^2*Laskuri!D7^2*Laskuri!D8</f>
        <v>0</v>
      </c>
      <c r="G51" s="10">
        <f>Laskuri!E6^2*Laskuri!E7^2*Laskuri!E8</f>
        <v>0</v>
      </c>
      <c r="H51" s="10">
        <f>Laskuri!F6^2*Laskuri!F7^2*Laskuri!F8</f>
        <v>0</v>
      </c>
      <c r="I51" s="10">
        <f>Laskuri!G6^2*Laskuri!G7^2*Laskuri!G8</f>
        <v>0</v>
      </c>
      <c r="J51" s="10">
        <f>Laskuri!H6^2*Laskuri!H7^2*Laskuri!H8</f>
        <v>0</v>
      </c>
      <c r="K51" s="10">
        <f>Laskuri!I6^2*Laskuri!I7^2*Laskuri!I8</f>
        <v>0</v>
      </c>
      <c r="L51" s="10">
        <f>Laskuri!J6^2*Laskuri!J7^2*Laskuri!J8</f>
        <v>0</v>
      </c>
      <c r="M51" s="10">
        <f>Laskuri!K6^2*Laskuri!K7^2*Laskuri!K8</f>
        <v>0</v>
      </c>
    </row>
    <row r="52" spans="1:13" x14ac:dyDescent="0.35">
      <c r="A52" s="5" t="s">
        <v>96</v>
      </c>
      <c r="B52" s="10" t="s">
        <v>119</v>
      </c>
      <c r="C52" s="5">
        <v>-6.1131207957457303E-3</v>
      </c>
      <c r="D52" s="10">
        <f>Laskuri!B6*Laskuri!B7*Laskuri!B8^2</f>
        <v>139392</v>
      </c>
      <c r="E52" s="10">
        <f>Laskuri!C6*Laskuri!C7*Laskuri!C8^2</f>
        <v>0</v>
      </c>
      <c r="F52" s="10">
        <f>Laskuri!D6*Laskuri!D7*Laskuri!D8^2</f>
        <v>0</v>
      </c>
      <c r="G52" s="10">
        <f>Laskuri!E6*Laskuri!E7*Laskuri!E8^2</f>
        <v>0</v>
      </c>
      <c r="H52" s="10">
        <f>Laskuri!F6*Laskuri!F7*Laskuri!F8^2</f>
        <v>0</v>
      </c>
      <c r="I52" s="10">
        <f>Laskuri!G6*Laskuri!G7*Laskuri!G8^2</f>
        <v>0</v>
      </c>
      <c r="J52" s="10">
        <f>Laskuri!H6*Laskuri!H7*Laskuri!H8^2</f>
        <v>0</v>
      </c>
      <c r="K52" s="10">
        <f>Laskuri!I6*Laskuri!I7*Laskuri!I8^2</f>
        <v>0</v>
      </c>
      <c r="L52" s="10">
        <f>Laskuri!J6*Laskuri!J7*Laskuri!J8^2</f>
        <v>0</v>
      </c>
      <c r="M52" s="10">
        <f>Laskuri!K6*Laskuri!K7*Laskuri!K8^2</f>
        <v>0</v>
      </c>
    </row>
    <row r="53" spans="1:13" x14ac:dyDescent="0.35">
      <c r="A53" s="5" t="s">
        <v>97</v>
      </c>
      <c r="B53" s="10" t="s">
        <v>120</v>
      </c>
      <c r="C53" s="14">
        <v>3.9169825206865802E-5</v>
      </c>
      <c r="D53" s="10">
        <f>Laskuri!B6^2*Laskuri!B7*Laskuri!B8^2</f>
        <v>6899904</v>
      </c>
      <c r="E53" s="10">
        <f>Laskuri!C6^2*Laskuri!C7*Laskuri!C8^2</f>
        <v>0</v>
      </c>
      <c r="F53" s="10">
        <f>Laskuri!D6^2*Laskuri!D7*Laskuri!D8^2</f>
        <v>0</v>
      </c>
      <c r="G53" s="10">
        <f>Laskuri!E6^2*Laskuri!E7*Laskuri!E8^2</f>
        <v>0</v>
      </c>
      <c r="H53" s="10">
        <f>Laskuri!F6^2*Laskuri!F7*Laskuri!F8^2</f>
        <v>0</v>
      </c>
      <c r="I53" s="10">
        <f>Laskuri!G6^2*Laskuri!G7*Laskuri!G8^2</f>
        <v>0</v>
      </c>
      <c r="J53" s="10">
        <f>Laskuri!H6^2*Laskuri!H7*Laskuri!H8^2</f>
        <v>0</v>
      </c>
      <c r="K53" s="10">
        <f>Laskuri!I6^2*Laskuri!I7*Laskuri!I8^2</f>
        <v>0</v>
      </c>
      <c r="L53" s="10">
        <f>Laskuri!J6^2*Laskuri!J7*Laskuri!J8^2</f>
        <v>0</v>
      </c>
      <c r="M53" s="10">
        <f>Laskuri!K6^2*Laskuri!K7*Laskuri!K8^2</f>
        <v>0</v>
      </c>
    </row>
    <row r="54" spans="1:13" x14ac:dyDescent="0.35">
      <c r="A54" s="5" t="s">
        <v>98</v>
      </c>
      <c r="B54" s="10" t="s">
        <v>121</v>
      </c>
      <c r="C54" s="5">
        <v>1.01135554269996E-4</v>
      </c>
      <c r="D54" s="10">
        <f>Laskuri!B6*Laskuri!B7^2*Laskuri!B8^2</f>
        <v>6133248</v>
      </c>
      <c r="E54" s="10">
        <f>Laskuri!C6*Laskuri!C7^2*Laskuri!C8^2</f>
        <v>0</v>
      </c>
      <c r="F54" s="10">
        <f>Laskuri!D6*Laskuri!D7^2*Laskuri!D8^2</f>
        <v>0</v>
      </c>
      <c r="G54" s="10">
        <f>Laskuri!E6*Laskuri!E7^2*Laskuri!E8^2</f>
        <v>0</v>
      </c>
      <c r="H54" s="10">
        <f>Laskuri!F6*Laskuri!F7^2*Laskuri!F8^2</f>
        <v>0</v>
      </c>
      <c r="I54" s="10">
        <f>Laskuri!G6*Laskuri!G7^2*Laskuri!G8^2</f>
        <v>0</v>
      </c>
      <c r="J54" s="10">
        <f>Laskuri!H6*Laskuri!H7^2*Laskuri!H8^2</f>
        <v>0</v>
      </c>
      <c r="K54" s="10">
        <f>Laskuri!I6*Laskuri!I7^2*Laskuri!I8^2</f>
        <v>0</v>
      </c>
      <c r="L54" s="10">
        <f>Laskuri!J6*Laskuri!J7^2*Laskuri!J8^2</f>
        <v>0</v>
      </c>
      <c r="M54" s="10">
        <f>Laskuri!K6*Laskuri!K7^2*Laskuri!K8^2</f>
        <v>0</v>
      </c>
    </row>
    <row r="55" spans="1:13" x14ac:dyDescent="0.35">
      <c r="A55" s="5" t="s">
        <v>99</v>
      </c>
      <c r="B55" s="10" t="s">
        <v>122</v>
      </c>
      <c r="C55" s="14">
        <v>-9.4213393077927401E-7</v>
      </c>
      <c r="D55" s="10">
        <f>Laskuri!B6^2*Laskuri!B7^2*Laskuri!B8^2</f>
        <v>303595776</v>
      </c>
      <c r="E55" s="10">
        <f>Laskuri!C6^2*Laskuri!C7^2*Laskuri!C8^2</f>
        <v>0</v>
      </c>
      <c r="F55" s="10">
        <f>Laskuri!D6^2*Laskuri!D7^2*Laskuri!D8^2</f>
        <v>0</v>
      </c>
      <c r="G55" s="10">
        <f>Laskuri!E6^2*Laskuri!E7^2*Laskuri!E8^2</f>
        <v>0</v>
      </c>
      <c r="H55" s="10">
        <f>Laskuri!F6^2*Laskuri!F7^2*Laskuri!F8^2</f>
        <v>0</v>
      </c>
      <c r="I55" s="10">
        <f>Laskuri!G6^2*Laskuri!G7^2*Laskuri!G8^2</f>
        <v>0</v>
      </c>
      <c r="J55" s="10">
        <f>Laskuri!H6^2*Laskuri!H7^2*Laskuri!H8^2</f>
        <v>0</v>
      </c>
      <c r="K55" s="10">
        <f>Laskuri!I6^2*Laskuri!I7^2*Laskuri!I8^2</f>
        <v>0</v>
      </c>
      <c r="L55" s="10">
        <f>Laskuri!J6^2*Laskuri!J7^2*Laskuri!J8^2</f>
        <v>0</v>
      </c>
      <c r="M55" s="10">
        <f>Laskuri!K6^2*Laskuri!K7^2*Laskuri!K8^2</f>
        <v>0</v>
      </c>
    </row>
    <row r="56" spans="1:13" x14ac:dyDescent="0.35">
      <c r="A56" s="9" t="s">
        <v>25</v>
      </c>
      <c r="B56" s="10" t="s">
        <v>36</v>
      </c>
      <c r="C56" s="11">
        <v>1.9862668347636499E-2</v>
      </c>
      <c r="D56" s="10">
        <f>Laskuri!B6*Laskuri!B7*Laskuri!B9</f>
        <v>27225</v>
      </c>
      <c r="E56" s="10">
        <f>Laskuri!C6*Laskuri!C7*Laskuri!C9</f>
        <v>0</v>
      </c>
      <c r="F56" s="10">
        <f>Laskuri!D6*Laskuri!D7*Laskuri!D9</f>
        <v>0</v>
      </c>
      <c r="G56" s="10">
        <f>Laskuri!E6*Laskuri!E7*Laskuri!E9</f>
        <v>0</v>
      </c>
      <c r="H56" s="10">
        <f>Laskuri!F6*Laskuri!F7*Laskuri!F9</f>
        <v>0</v>
      </c>
      <c r="I56" s="10">
        <f>Laskuri!G6*Laskuri!G7*Laskuri!G9</f>
        <v>0</v>
      </c>
      <c r="J56" s="10">
        <f>Laskuri!H6*Laskuri!H7*Laskuri!H9</f>
        <v>0</v>
      </c>
      <c r="K56" s="10">
        <f>Laskuri!I6*Laskuri!I7*Laskuri!I9</f>
        <v>0</v>
      </c>
      <c r="L56" s="10">
        <f>Laskuri!J6*Laskuri!J7*Laskuri!J9</f>
        <v>0</v>
      </c>
      <c r="M56" s="10">
        <f>Laskuri!K6*Laskuri!K7*Laskuri!K9</f>
        <v>0</v>
      </c>
    </row>
    <row r="57" spans="1:13" x14ac:dyDescent="0.35">
      <c r="A57" s="9" t="s">
        <v>26</v>
      </c>
      <c r="B57" s="10" t="s">
        <v>56</v>
      </c>
      <c r="C57" s="13">
        <v>-3.1301123270488398E-4</v>
      </c>
      <c r="D57" s="10">
        <f>Laskuri!B6^2*Laskuri!B7*Laskuri!B9</f>
        <v>1347637.5</v>
      </c>
      <c r="E57" s="10">
        <f>Laskuri!C6^2*Laskuri!C7*Laskuri!C9</f>
        <v>0</v>
      </c>
      <c r="F57" s="10">
        <f>Laskuri!D6^2*Laskuri!D7*Laskuri!D9</f>
        <v>0</v>
      </c>
      <c r="G57" s="10">
        <f>Laskuri!E6^2*Laskuri!E7*Laskuri!E9</f>
        <v>0</v>
      </c>
      <c r="H57" s="10">
        <f>Laskuri!F6^2*Laskuri!F7*Laskuri!F9</f>
        <v>0</v>
      </c>
      <c r="I57" s="10">
        <f>Laskuri!G6^2*Laskuri!G7*Laskuri!G9</f>
        <v>0</v>
      </c>
      <c r="J57" s="10">
        <f>Laskuri!H6^2*Laskuri!H7*Laskuri!H9</f>
        <v>0</v>
      </c>
      <c r="K57" s="10">
        <f>Laskuri!I6^2*Laskuri!I7*Laskuri!I9</f>
        <v>0</v>
      </c>
      <c r="L57" s="10">
        <f>Laskuri!J6^2*Laskuri!J7*Laskuri!J9</f>
        <v>0</v>
      </c>
      <c r="M57" s="10">
        <f>Laskuri!K6^2*Laskuri!K7*Laskuri!K9</f>
        <v>0</v>
      </c>
    </row>
    <row r="58" spans="1:13" x14ac:dyDescent="0.35">
      <c r="A58" s="9" t="s">
        <v>27</v>
      </c>
      <c r="B58" s="10" t="s">
        <v>57</v>
      </c>
      <c r="C58" s="11">
        <v>-4.2451250305267698E-4</v>
      </c>
      <c r="D58" s="10">
        <f>Laskuri!B6*Laskuri!B7^2*Laskuri!B9</f>
        <v>1197900</v>
      </c>
      <c r="E58" s="10">
        <f>Laskuri!C6*Laskuri!C7^2*Laskuri!C9</f>
        <v>0</v>
      </c>
      <c r="F58" s="10">
        <f>Laskuri!D6*Laskuri!D7^2*Laskuri!D9</f>
        <v>0</v>
      </c>
      <c r="G58" s="10">
        <f>Laskuri!E6*Laskuri!E7^2*Laskuri!E9</f>
        <v>0</v>
      </c>
      <c r="H58" s="10">
        <f>Laskuri!F6*Laskuri!F7^2*Laskuri!F9</f>
        <v>0</v>
      </c>
      <c r="I58" s="10">
        <f>Laskuri!G6*Laskuri!G7^2*Laskuri!G9</f>
        <v>0</v>
      </c>
      <c r="J58" s="10">
        <f>Laskuri!H6*Laskuri!H7^2*Laskuri!H9</f>
        <v>0</v>
      </c>
      <c r="K58" s="10">
        <f>Laskuri!I6*Laskuri!I7^2*Laskuri!I9</f>
        <v>0</v>
      </c>
      <c r="L58" s="10">
        <f>Laskuri!J6*Laskuri!J7^2*Laskuri!J9</f>
        <v>0</v>
      </c>
      <c r="M58" s="10">
        <f>Laskuri!K6*Laskuri!K7^2*Laskuri!K9</f>
        <v>0</v>
      </c>
    </row>
    <row r="59" spans="1:13" x14ac:dyDescent="0.35">
      <c r="A59" s="9" t="s">
        <v>28</v>
      </c>
      <c r="B59" s="10" t="s">
        <v>58</v>
      </c>
      <c r="C59" s="13">
        <v>5.5117936620154799E-6</v>
      </c>
      <c r="D59" s="10">
        <f>Laskuri!B6^2*Laskuri!B7^2*Laskuri!B9</f>
        <v>59296050</v>
      </c>
      <c r="E59" s="10">
        <f>Laskuri!C6^2*Laskuri!C7^2*Laskuri!C9</f>
        <v>0</v>
      </c>
      <c r="F59" s="10">
        <f>Laskuri!D6^2*Laskuri!D7^2*Laskuri!D9</f>
        <v>0</v>
      </c>
      <c r="G59" s="10">
        <f>Laskuri!E6^2*Laskuri!E7^2*Laskuri!E9</f>
        <v>0</v>
      </c>
      <c r="H59" s="10">
        <f>Laskuri!F6^2*Laskuri!F7^2*Laskuri!F9</f>
        <v>0</v>
      </c>
      <c r="I59" s="10">
        <f>Laskuri!G6^2*Laskuri!G7^2*Laskuri!G9</f>
        <v>0</v>
      </c>
      <c r="J59" s="10">
        <f>Laskuri!H6^2*Laskuri!H7^2*Laskuri!H9</f>
        <v>0</v>
      </c>
      <c r="K59" s="10">
        <f>Laskuri!I6^2*Laskuri!I7^2*Laskuri!I9</f>
        <v>0</v>
      </c>
      <c r="L59" s="10">
        <f>Laskuri!J6^2*Laskuri!J7^2*Laskuri!J9</f>
        <v>0</v>
      </c>
      <c r="M59" s="10">
        <f>Laskuri!K6^2*Laskuri!K7^2*Laskuri!K9</f>
        <v>0</v>
      </c>
    </row>
    <row r="60" spans="1:13" x14ac:dyDescent="0.35">
      <c r="A60" s="5" t="s">
        <v>100</v>
      </c>
      <c r="B60" s="10" t="s">
        <v>39</v>
      </c>
      <c r="C60" s="11">
        <v>0.105169729665001</v>
      </c>
      <c r="D60" s="10">
        <f>Laskuri!B6*Laskuri!B8*Laskuri!B9</f>
        <v>4950</v>
      </c>
      <c r="E60" s="10">
        <f>Laskuri!C6*Laskuri!C8*Laskuri!C9</f>
        <v>0</v>
      </c>
      <c r="F60" s="10">
        <f>Laskuri!D6*Laskuri!D8*Laskuri!D9</f>
        <v>0</v>
      </c>
      <c r="G60" s="10">
        <f>Laskuri!E6*Laskuri!E8*Laskuri!E9</f>
        <v>0</v>
      </c>
      <c r="H60" s="10">
        <f>Laskuri!F6*Laskuri!F8*Laskuri!F9</f>
        <v>0</v>
      </c>
      <c r="I60" s="10">
        <f>Laskuri!G6*Laskuri!G8*Laskuri!G9</f>
        <v>0</v>
      </c>
      <c r="J60" s="10">
        <f>Laskuri!H6*Laskuri!H8*Laskuri!H9</f>
        <v>0</v>
      </c>
      <c r="K60" s="10">
        <f>Laskuri!I6*Laskuri!I8*Laskuri!I9</f>
        <v>0</v>
      </c>
      <c r="L60" s="10">
        <f>Laskuri!J6*Laskuri!J8*Laskuri!J9</f>
        <v>0</v>
      </c>
      <c r="M60" s="10">
        <f>Laskuri!K6*Laskuri!K8*Laskuri!K9</f>
        <v>0</v>
      </c>
    </row>
    <row r="61" spans="1:13" x14ac:dyDescent="0.35">
      <c r="A61" s="5" t="s">
        <v>101</v>
      </c>
      <c r="B61" s="10" t="s">
        <v>59</v>
      </c>
      <c r="C61" s="11">
        <v>-9.9170316648317298E-4</v>
      </c>
      <c r="D61" s="10">
        <f>Laskuri!B6^2*Laskuri!B8*Laskuri!B9</f>
        <v>245025</v>
      </c>
      <c r="E61" s="10">
        <f>Laskuri!C6^2*Laskuri!C8*Laskuri!C9</f>
        <v>0</v>
      </c>
      <c r="F61" s="10">
        <f>Laskuri!D6^2*Laskuri!D8*Laskuri!D9</f>
        <v>0</v>
      </c>
      <c r="G61" s="10">
        <f>Laskuri!E6^2*Laskuri!E8*Laskuri!E9</f>
        <v>0</v>
      </c>
      <c r="H61" s="10">
        <f>Laskuri!F6^2*Laskuri!F8*Laskuri!F9</f>
        <v>0</v>
      </c>
      <c r="I61" s="10">
        <f>Laskuri!G6^2*Laskuri!G8*Laskuri!G9</f>
        <v>0</v>
      </c>
      <c r="J61" s="10">
        <f>Laskuri!H6^2*Laskuri!H8*Laskuri!H9</f>
        <v>0</v>
      </c>
      <c r="K61" s="10">
        <f>Laskuri!I6^2*Laskuri!I8*Laskuri!I9</f>
        <v>0</v>
      </c>
      <c r="L61" s="10">
        <f>Laskuri!J6^2*Laskuri!J8*Laskuri!J9</f>
        <v>0</v>
      </c>
      <c r="M61" s="10">
        <f>Laskuri!K6^2*Laskuri!K8*Laskuri!K9</f>
        <v>0</v>
      </c>
    </row>
    <row r="62" spans="1:13" x14ac:dyDescent="0.35">
      <c r="A62" s="5" t="s">
        <v>102</v>
      </c>
      <c r="B62" s="10" t="s">
        <v>125</v>
      </c>
      <c r="C62" s="11">
        <v>-8.1167130713049006E-3</v>
      </c>
      <c r="D62" s="10">
        <f>Laskuri!B6*Laskuri!B8^2*Laskuri!B9</f>
        <v>39600</v>
      </c>
      <c r="E62" s="10">
        <f>Laskuri!C6*Laskuri!C8^2*Laskuri!C9</f>
        <v>0</v>
      </c>
      <c r="F62" s="10">
        <f>Laskuri!D6*Laskuri!D8^2*Laskuri!D9</f>
        <v>0</v>
      </c>
      <c r="G62" s="10">
        <f>Laskuri!E6*Laskuri!E8^2*Laskuri!E9</f>
        <v>0</v>
      </c>
      <c r="H62" s="10">
        <f>Laskuri!F6*Laskuri!F8^2*Laskuri!F9</f>
        <v>0</v>
      </c>
      <c r="I62" s="10">
        <f>Laskuri!G6*Laskuri!G8^2*Laskuri!G9</f>
        <v>0</v>
      </c>
      <c r="J62" s="10">
        <f>Laskuri!H6*Laskuri!H8^2*Laskuri!H9</f>
        <v>0</v>
      </c>
      <c r="K62" s="10">
        <f>Laskuri!I6*Laskuri!I8^2*Laskuri!I9</f>
        <v>0</v>
      </c>
      <c r="L62" s="10">
        <f>Laskuri!J6*Laskuri!J8^2*Laskuri!J9</f>
        <v>0</v>
      </c>
      <c r="M62" s="10">
        <f>Laskuri!K6*Laskuri!K8^2*Laskuri!K9</f>
        <v>0</v>
      </c>
    </row>
    <row r="63" spans="1:13" x14ac:dyDescent="0.35">
      <c r="A63" s="5" t="s">
        <v>103</v>
      </c>
      <c r="B63" s="10" t="s">
        <v>126</v>
      </c>
      <c r="C63" s="13">
        <v>4.8244489437663101E-5</v>
      </c>
      <c r="D63" s="10">
        <f>Laskuri!B6^2*Laskuri!B8^2*Laskuri!B9</f>
        <v>1960200</v>
      </c>
      <c r="E63" s="10">
        <f>Laskuri!C6^2*Laskuri!C8^2*Laskuri!C9</f>
        <v>0</v>
      </c>
      <c r="F63" s="10">
        <f>Laskuri!D6^2*Laskuri!D8^2*Laskuri!D9</f>
        <v>0</v>
      </c>
      <c r="G63" s="10">
        <f>Laskuri!E6^2*Laskuri!E8^2*Laskuri!E9</f>
        <v>0</v>
      </c>
      <c r="H63" s="10">
        <f>Laskuri!F6^2*Laskuri!F8^2*Laskuri!F9</f>
        <v>0</v>
      </c>
      <c r="I63" s="10">
        <f>Laskuri!G6^2*Laskuri!G8^2*Laskuri!G9</f>
        <v>0</v>
      </c>
      <c r="J63" s="10">
        <f>Laskuri!H6^2*Laskuri!H8^2*Laskuri!H9</f>
        <v>0</v>
      </c>
      <c r="K63" s="10">
        <f>Laskuri!I6^2*Laskuri!I8^2*Laskuri!I9</f>
        <v>0</v>
      </c>
      <c r="L63" s="10">
        <f>Laskuri!J6^2*Laskuri!J8^2*Laskuri!J9</f>
        <v>0</v>
      </c>
      <c r="M63" s="10">
        <f>Laskuri!K6^2*Laskuri!K8^2*Laskuri!K9</f>
        <v>0</v>
      </c>
    </row>
    <row r="64" spans="1:13" x14ac:dyDescent="0.35">
      <c r="A64" s="5" t="s">
        <v>104</v>
      </c>
      <c r="B64" s="10" t="s">
        <v>37</v>
      </c>
      <c r="C64" s="5">
        <v>0.200492180824143</v>
      </c>
      <c r="D64" s="10">
        <f>Laskuri!B7*Laskuri!B8*Laskuri!B9</f>
        <v>4400</v>
      </c>
      <c r="E64" s="10">
        <f>Laskuri!C7*Laskuri!C8*Laskuri!C9</f>
        <v>0</v>
      </c>
      <c r="F64" s="10">
        <f>Laskuri!D7*Laskuri!D8*Laskuri!D9</f>
        <v>0</v>
      </c>
      <c r="G64" s="10">
        <f>Laskuri!E7*Laskuri!E8*Laskuri!E9</f>
        <v>0</v>
      </c>
      <c r="H64" s="10">
        <f>Laskuri!F7*Laskuri!F8*Laskuri!F9</f>
        <v>0</v>
      </c>
      <c r="I64" s="10">
        <f>Laskuri!G7*Laskuri!G8*Laskuri!G9</f>
        <v>0</v>
      </c>
      <c r="J64" s="10">
        <f>Laskuri!H7*Laskuri!H8*Laskuri!H9</f>
        <v>0</v>
      </c>
      <c r="K64" s="10">
        <f>Laskuri!I7*Laskuri!I8*Laskuri!I9</f>
        <v>0</v>
      </c>
      <c r="L64" s="10">
        <f>Laskuri!J7*Laskuri!J8*Laskuri!J9</f>
        <v>0</v>
      </c>
      <c r="M64" s="10">
        <f>Laskuri!K7*Laskuri!K8*Laskuri!K9</f>
        <v>0</v>
      </c>
    </row>
    <row r="65" spans="1:13" x14ac:dyDescent="0.35">
      <c r="A65" s="5" t="s">
        <v>105</v>
      </c>
      <c r="B65" s="10" t="s">
        <v>60</v>
      </c>
      <c r="C65" s="5">
        <v>-3.1322277134724699E-3</v>
      </c>
      <c r="D65" s="10">
        <f>Laskuri!B7^2*Laskuri!B8*Laskuri!B9</f>
        <v>193600</v>
      </c>
      <c r="E65" s="10">
        <f>Laskuri!C7^2*Laskuri!C8*Laskuri!C9</f>
        <v>0</v>
      </c>
      <c r="F65" s="10">
        <f>Laskuri!D7^2*Laskuri!D8*Laskuri!D9</f>
        <v>0</v>
      </c>
      <c r="G65" s="10">
        <f>Laskuri!E7^2*Laskuri!E8*Laskuri!E9</f>
        <v>0</v>
      </c>
      <c r="H65" s="10">
        <f>Laskuri!F7^2*Laskuri!F8*Laskuri!F9</f>
        <v>0</v>
      </c>
      <c r="I65" s="10">
        <f>Laskuri!G7^2*Laskuri!G8*Laskuri!G9</f>
        <v>0</v>
      </c>
      <c r="J65" s="10">
        <f>Laskuri!H7^2*Laskuri!H8*Laskuri!H9</f>
        <v>0</v>
      </c>
      <c r="K65" s="10">
        <f>Laskuri!I7^2*Laskuri!I8*Laskuri!I9</f>
        <v>0</v>
      </c>
      <c r="L65" s="10">
        <f>Laskuri!J7^2*Laskuri!J8*Laskuri!J9</f>
        <v>0</v>
      </c>
      <c r="M65" s="10">
        <f>Laskuri!K7^2*Laskuri!K8*Laskuri!K9</f>
        <v>0</v>
      </c>
    </row>
    <row r="66" spans="1:13" x14ac:dyDescent="0.35">
      <c r="A66" s="5" t="s">
        <v>106</v>
      </c>
      <c r="B66" s="10" t="s">
        <v>127</v>
      </c>
      <c r="C66" s="5">
        <v>-1.59108140391023E-2</v>
      </c>
      <c r="D66" s="10">
        <f>Laskuri!B7*Laskuri!B8^2*Laskuri!B9</f>
        <v>35200</v>
      </c>
      <c r="E66" s="10">
        <f>Laskuri!C7*Laskuri!C8^2*Laskuri!C9</f>
        <v>0</v>
      </c>
      <c r="F66" s="10">
        <f>Laskuri!D7*Laskuri!D8^2*Laskuri!D9</f>
        <v>0</v>
      </c>
      <c r="G66" s="10">
        <f>Laskuri!E7*Laskuri!E8^2*Laskuri!E9</f>
        <v>0</v>
      </c>
      <c r="H66" s="10">
        <f>Laskuri!F7*Laskuri!F8^2*Laskuri!F9</f>
        <v>0</v>
      </c>
      <c r="I66" s="10">
        <f>Laskuri!G7*Laskuri!G8^2*Laskuri!G9</f>
        <v>0</v>
      </c>
      <c r="J66" s="10">
        <f>Laskuri!H7*Laskuri!H8^2*Laskuri!H9</f>
        <v>0</v>
      </c>
      <c r="K66" s="10">
        <f>Laskuri!I7*Laskuri!I8^2*Laskuri!I9</f>
        <v>0</v>
      </c>
      <c r="L66" s="10">
        <f>Laskuri!J7*Laskuri!J8^2*Laskuri!J9</f>
        <v>0</v>
      </c>
      <c r="M66" s="10">
        <f>Laskuri!K7*Laskuri!K8^2*Laskuri!K9</f>
        <v>0</v>
      </c>
    </row>
    <row r="67" spans="1:13" x14ac:dyDescent="0.35">
      <c r="A67" s="5" t="s">
        <v>107</v>
      </c>
      <c r="B67" s="10" t="s">
        <v>128</v>
      </c>
      <c r="C67" s="5">
        <v>2.2354929523016599E-4</v>
      </c>
      <c r="D67" s="10">
        <f>Laskuri!B7^2*Laskuri!B8^2*Laskuri!B9</f>
        <v>1548800</v>
      </c>
      <c r="E67" s="10">
        <f>Laskuri!C7^2*Laskuri!C8^2*Laskuri!C9</f>
        <v>0</v>
      </c>
      <c r="F67" s="10">
        <f>Laskuri!D7^2*Laskuri!D8^2*Laskuri!D9</f>
        <v>0</v>
      </c>
      <c r="G67" s="10">
        <f>Laskuri!E7^2*Laskuri!E8^2*Laskuri!E9</f>
        <v>0</v>
      </c>
      <c r="H67" s="10">
        <f>Laskuri!F7^2*Laskuri!F8^2*Laskuri!F9</f>
        <v>0</v>
      </c>
      <c r="I67" s="10">
        <f>Laskuri!G7^2*Laskuri!G8^2*Laskuri!G9</f>
        <v>0</v>
      </c>
      <c r="J67" s="10">
        <f>Laskuri!H7^2*Laskuri!H8^2*Laskuri!H9</f>
        <v>0</v>
      </c>
      <c r="K67" s="10">
        <f>Laskuri!I7^2*Laskuri!I8^2*Laskuri!I9</f>
        <v>0</v>
      </c>
      <c r="L67" s="10">
        <f>Laskuri!J7^2*Laskuri!J8^2*Laskuri!J9</f>
        <v>0</v>
      </c>
      <c r="M67" s="10">
        <f>Laskuri!K7^2*Laskuri!K8^2*Laskuri!K9</f>
        <v>0</v>
      </c>
    </row>
    <row r="68" spans="1:13" x14ac:dyDescent="0.35">
      <c r="A68" s="12"/>
      <c r="B68" s="10"/>
      <c r="C68" s="12"/>
      <c r="D68" s="10"/>
      <c r="E68" s="10"/>
      <c r="F68" s="10"/>
      <c r="G68" s="10"/>
      <c r="H68" s="10"/>
      <c r="I68" s="10"/>
      <c r="J68" s="10"/>
      <c r="K68" s="10"/>
      <c r="L68" s="10"/>
      <c r="M68" s="10"/>
    </row>
    <row r="69" spans="1:13" x14ac:dyDescent="0.35">
      <c r="A69" s="5" t="s">
        <v>108</v>
      </c>
      <c r="B69" s="10" t="s">
        <v>38</v>
      </c>
      <c r="C69" s="5">
        <v>-9.2244000312126304E-3</v>
      </c>
      <c r="D69" s="10">
        <f>Laskuri!B6*Laskuri!B7*Laskuri!B8*Laskuri!B9</f>
        <v>217800</v>
      </c>
      <c r="E69" s="10">
        <f>Laskuri!C6*Laskuri!C7*Laskuri!C8*Laskuri!C9</f>
        <v>0</v>
      </c>
      <c r="F69" s="10">
        <f>Laskuri!D6*Laskuri!D7*Laskuri!D8*Laskuri!D9</f>
        <v>0</v>
      </c>
      <c r="G69" s="10">
        <f>Laskuri!E6*Laskuri!E7*Laskuri!E8*Laskuri!E9</f>
        <v>0</v>
      </c>
      <c r="H69" s="10">
        <f>Laskuri!F6*Laskuri!F7*Laskuri!F8*Laskuri!F9</f>
        <v>0</v>
      </c>
      <c r="I69" s="10">
        <f>Laskuri!G6*Laskuri!G7*Laskuri!G8*Laskuri!G9</f>
        <v>0</v>
      </c>
      <c r="J69" s="10">
        <f>Laskuri!H6*Laskuri!H7*Laskuri!H8*Laskuri!H9</f>
        <v>0</v>
      </c>
      <c r="K69" s="10">
        <f>Laskuri!I6*Laskuri!I7*Laskuri!I8*Laskuri!I9</f>
        <v>0</v>
      </c>
      <c r="L69" s="10">
        <f>Laskuri!J6*Laskuri!J7*Laskuri!J8*Laskuri!J9</f>
        <v>0</v>
      </c>
      <c r="M69" s="10">
        <f>Laskuri!K6*Laskuri!K7*Laskuri!K8*Laskuri!K9</f>
        <v>0</v>
      </c>
    </row>
    <row r="70" spans="1:13" x14ac:dyDescent="0.35">
      <c r="A70" s="5" t="s">
        <v>109</v>
      </c>
      <c r="B70" s="10" t="s">
        <v>61</v>
      </c>
      <c r="C70" s="14">
        <v>9.2677026732642799E-5</v>
      </c>
      <c r="D70" s="10">
        <f>Laskuri!B6^2*Laskuri!B7*Laskuri!B8*Laskuri!B9</f>
        <v>10781100</v>
      </c>
      <c r="E70" s="10">
        <f>Laskuri!C6^2*Laskuri!C7*Laskuri!C8*Laskuri!C9</f>
        <v>0</v>
      </c>
      <c r="F70" s="10">
        <f>Laskuri!D6^2*Laskuri!D7*Laskuri!D8*Laskuri!D9</f>
        <v>0</v>
      </c>
      <c r="G70" s="10">
        <f>Laskuri!E6^2*Laskuri!E7*Laskuri!E8*Laskuri!E9</f>
        <v>0</v>
      </c>
      <c r="H70" s="10">
        <f>Laskuri!F6^2*Laskuri!F7*Laskuri!F8*Laskuri!F9</f>
        <v>0</v>
      </c>
      <c r="I70" s="10">
        <f>Laskuri!G6^2*Laskuri!G7*Laskuri!G8*Laskuri!G9</f>
        <v>0</v>
      </c>
      <c r="J70" s="10">
        <f>Laskuri!H6^2*Laskuri!H7*Laskuri!H8*Laskuri!H9</f>
        <v>0</v>
      </c>
      <c r="K70" s="10">
        <f>Laskuri!I6^2*Laskuri!I7*Laskuri!I8*Laskuri!I9</f>
        <v>0</v>
      </c>
      <c r="L70" s="10">
        <f>Laskuri!J6^2*Laskuri!J7*Laskuri!J8*Laskuri!J9</f>
        <v>0</v>
      </c>
      <c r="M70" s="10">
        <f>Laskuri!K6^2*Laskuri!K7*Laskuri!K8*Laskuri!K9</f>
        <v>0</v>
      </c>
    </row>
    <row r="71" spans="1:13" x14ac:dyDescent="0.35">
      <c r="A71" s="5" t="s">
        <v>110</v>
      </c>
      <c r="B71" s="12" t="s">
        <v>62</v>
      </c>
      <c r="C71" s="5">
        <v>1.5952291471023E-4</v>
      </c>
      <c r="D71" s="10">
        <f>Laskuri!B6*Laskuri!B7^2*Laskuri!B8*Laskuri!B9</f>
        <v>9583200</v>
      </c>
      <c r="E71" s="10">
        <f>Laskuri!C6*Laskuri!C7^2*Laskuri!C8*Laskuri!C9</f>
        <v>0</v>
      </c>
      <c r="F71" s="10">
        <f>Laskuri!D6*Laskuri!D7^2*Laskuri!D8*Laskuri!D9</f>
        <v>0</v>
      </c>
      <c r="G71" s="10">
        <f>Laskuri!E6*Laskuri!E7^2*Laskuri!E8*Laskuri!E9</f>
        <v>0</v>
      </c>
      <c r="H71" s="10">
        <f>Laskuri!F6*Laskuri!F7^2*Laskuri!F8*Laskuri!F9</f>
        <v>0</v>
      </c>
      <c r="I71" s="10">
        <f>Laskuri!G6*Laskuri!G7^2*Laskuri!G8*Laskuri!G9</f>
        <v>0</v>
      </c>
      <c r="J71" s="10">
        <f>Laskuri!H6*Laskuri!H7^2*Laskuri!H8*Laskuri!H9</f>
        <v>0</v>
      </c>
      <c r="K71" s="10">
        <f>Laskuri!I6*Laskuri!I7^2*Laskuri!I8*Laskuri!I9</f>
        <v>0</v>
      </c>
      <c r="L71" s="10">
        <f>Laskuri!J6*Laskuri!J7^2*Laskuri!J8*Laskuri!J9</f>
        <v>0</v>
      </c>
      <c r="M71" s="10">
        <f>Laskuri!K6*Laskuri!K7^2*Laskuri!K8*Laskuri!K9</f>
        <v>0</v>
      </c>
    </row>
    <row r="72" spans="1:13" x14ac:dyDescent="0.35">
      <c r="A72" s="5" t="s">
        <v>111</v>
      </c>
      <c r="B72" s="12" t="s">
        <v>63</v>
      </c>
      <c r="C72" s="15">
        <v>-1.7131055961782099E-6</v>
      </c>
      <c r="D72" s="10">
        <f>Laskuri!B6^2*Laskuri!B7^2*Laskuri!B8*Laskuri!B9</f>
        <v>474368400</v>
      </c>
      <c r="E72" s="10">
        <f>Laskuri!C6^2*Laskuri!C7^2*Laskuri!C8*Laskuri!C9</f>
        <v>0</v>
      </c>
      <c r="F72" s="10">
        <f>Laskuri!D6^2*Laskuri!D7^2*Laskuri!D8*Laskuri!D9</f>
        <v>0</v>
      </c>
      <c r="G72" s="10">
        <f>Laskuri!E6^2*Laskuri!E7^2*Laskuri!E8*Laskuri!E9</f>
        <v>0</v>
      </c>
      <c r="H72" s="10">
        <f>Laskuri!F6^2*Laskuri!F7^2*Laskuri!F8*Laskuri!F9</f>
        <v>0</v>
      </c>
      <c r="I72" s="10">
        <f>Laskuri!G6^2*Laskuri!G7^2*Laskuri!G8*Laskuri!G9</f>
        <v>0</v>
      </c>
      <c r="J72" s="10">
        <f>Laskuri!H6^2*Laskuri!H7^2*Laskuri!H8*Laskuri!H9</f>
        <v>0</v>
      </c>
      <c r="K72" s="10">
        <f>Laskuri!I6^2*Laskuri!I7^2*Laskuri!I8*Laskuri!I9</f>
        <v>0</v>
      </c>
      <c r="L72" s="10">
        <f>Laskuri!J6^2*Laskuri!J7^2*Laskuri!J8*Laskuri!J9</f>
        <v>0</v>
      </c>
      <c r="M72" s="10">
        <f>Laskuri!K6^2*Laskuri!K7^2*Laskuri!K8*Laskuri!K9</f>
        <v>0</v>
      </c>
    </row>
    <row r="73" spans="1:13" x14ac:dyDescent="0.35">
      <c r="A73" s="5" t="s">
        <v>112</v>
      </c>
      <c r="B73" s="10" t="s">
        <v>129</v>
      </c>
      <c r="C73" s="5">
        <v>7.36315811643737E-4</v>
      </c>
      <c r="D73" s="10">
        <f>Laskuri!B6*Laskuri!B7*Laskuri!B8^2*Laskuri!B9</f>
        <v>1742400</v>
      </c>
      <c r="E73" s="10">
        <f>Laskuri!C6*Laskuri!C7*Laskuri!C8^2*Laskuri!C9</f>
        <v>0</v>
      </c>
      <c r="F73" s="10">
        <f>Laskuri!D6*Laskuri!D7*Laskuri!D8^2*Laskuri!D9</f>
        <v>0</v>
      </c>
      <c r="G73" s="10">
        <f>Laskuri!E6*Laskuri!E7*Laskuri!E8^2*Laskuri!E9</f>
        <v>0</v>
      </c>
      <c r="H73" s="10">
        <f>Laskuri!F6*Laskuri!F7*Laskuri!F8^2*Laskuri!F9</f>
        <v>0</v>
      </c>
      <c r="I73" s="10">
        <f>Laskuri!G6*Laskuri!G7*Laskuri!G8^2*Laskuri!G9</f>
        <v>0</v>
      </c>
      <c r="J73" s="10">
        <f>Laskuri!H6*Laskuri!H7*Laskuri!H8^2*Laskuri!H9</f>
        <v>0</v>
      </c>
      <c r="K73" s="10">
        <f>Laskuri!I6*Laskuri!I7*Laskuri!I8^2*Laskuri!I9</f>
        <v>0</v>
      </c>
      <c r="L73" s="10">
        <f>Laskuri!J6*Laskuri!J7*Laskuri!J8^2*Laskuri!J9</f>
        <v>0</v>
      </c>
      <c r="M73" s="10">
        <f>Laskuri!K6*Laskuri!K7*Laskuri!K8^2*Laskuri!K9</f>
        <v>0</v>
      </c>
    </row>
    <row r="74" spans="1:13" x14ac:dyDescent="0.35">
      <c r="A74" s="5" t="s">
        <v>113</v>
      </c>
      <c r="B74" s="10" t="s">
        <v>130</v>
      </c>
      <c r="C74" s="14">
        <v>-6.3634796492135704E-6</v>
      </c>
      <c r="D74" s="10">
        <f>Laskuri!B6^2*Laskuri!B7*Laskuri!B8^2*Laskuri!B9</f>
        <v>86248800</v>
      </c>
      <c r="E74" s="10">
        <f>Laskuri!C6^2*Laskuri!C7*Laskuri!C8^2*Laskuri!C9</f>
        <v>0</v>
      </c>
      <c r="F74" s="10">
        <f>Laskuri!D6^2*Laskuri!D7*Laskuri!D8^2*Laskuri!D9</f>
        <v>0</v>
      </c>
      <c r="G74" s="10">
        <f>Laskuri!E6^2*Laskuri!E7*Laskuri!E8^2*Laskuri!E9</f>
        <v>0</v>
      </c>
      <c r="H74" s="10">
        <f>Laskuri!F6^2*Laskuri!F7*Laskuri!F8^2*Laskuri!F9</f>
        <v>0</v>
      </c>
      <c r="I74" s="10">
        <f>Laskuri!G6^2*Laskuri!G7*Laskuri!G8^2*Laskuri!G9</f>
        <v>0</v>
      </c>
      <c r="J74" s="10">
        <f>Laskuri!H6^2*Laskuri!H7*Laskuri!H8^2*Laskuri!H9</f>
        <v>0</v>
      </c>
      <c r="K74" s="10">
        <f>Laskuri!I6^2*Laskuri!I7*Laskuri!I8^2*Laskuri!I9</f>
        <v>0</v>
      </c>
      <c r="L74" s="10">
        <f>Laskuri!J6^2*Laskuri!J7*Laskuri!J8^2*Laskuri!J9</f>
        <v>0</v>
      </c>
      <c r="M74" s="10">
        <f>Laskuri!K6^2*Laskuri!K7*Laskuri!K8^2*Laskuri!K9</f>
        <v>0</v>
      </c>
    </row>
    <row r="75" spans="1:13" x14ac:dyDescent="0.35">
      <c r="A75" s="5" t="s">
        <v>114</v>
      </c>
      <c r="B75" s="12" t="s">
        <v>131</v>
      </c>
      <c r="C75" s="14">
        <v>-1.17863093273624E-5</v>
      </c>
      <c r="D75" s="10">
        <f>Laskuri!B6*Laskuri!B7^2*Laskuri!B8^2*Laskuri!B9</f>
        <v>76665600</v>
      </c>
      <c r="E75" s="10">
        <f>Laskuri!C6*Laskuri!C7^2*Laskuri!C8^2*Laskuri!C9</f>
        <v>0</v>
      </c>
      <c r="F75" s="10">
        <f>Laskuri!D6*Laskuri!D7^2*Laskuri!D8^2*Laskuri!D9</f>
        <v>0</v>
      </c>
      <c r="G75" s="10">
        <f>Laskuri!E6*Laskuri!E7^2*Laskuri!E8^2*Laskuri!E9</f>
        <v>0</v>
      </c>
      <c r="H75" s="10">
        <f>Laskuri!F6*Laskuri!F7^2*Laskuri!F8^2*Laskuri!F9</f>
        <v>0</v>
      </c>
      <c r="I75" s="10">
        <f>Laskuri!G6*Laskuri!G7^2*Laskuri!G8^2*Laskuri!G9</f>
        <v>0</v>
      </c>
      <c r="J75" s="10">
        <f>Laskuri!H6*Laskuri!H7^2*Laskuri!H8^2*Laskuri!H9</f>
        <v>0</v>
      </c>
      <c r="K75" s="10">
        <f>Laskuri!I6*Laskuri!I7^2*Laskuri!I8^2*Laskuri!I9</f>
        <v>0</v>
      </c>
      <c r="L75" s="10">
        <f>Laskuri!J6*Laskuri!J7^2*Laskuri!J8^2*Laskuri!J9</f>
        <v>0</v>
      </c>
      <c r="M75" s="10">
        <f>Laskuri!K6*Laskuri!K7^2*Laskuri!K8^2*Laskuri!K9</f>
        <v>0</v>
      </c>
    </row>
    <row r="76" spans="1:13" x14ac:dyDescent="0.35">
      <c r="A76" s="5" t="s">
        <v>115</v>
      </c>
      <c r="B76" s="12" t="s">
        <v>132</v>
      </c>
      <c r="C76" s="14">
        <v>1.17865888071691E-7</v>
      </c>
      <c r="D76" s="10">
        <f>Laskuri!B6^2*Laskuri!B7^2*Laskuri!B8^2*Laskuri!B9</f>
        <v>3794947200</v>
      </c>
      <c r="E76" s="10">
        <f>Laskuri!C6^2*Laskuri!C7^2*Laskuri!C8^2*Laskuri!C9</f>
        <v>0</v>
      </c>
      <c r="F76" s="10">
        <f>Laskuri!D6^2*Laskuri!D7^2*Laskuri!D8^2*Laskuri!D9</f>
        <v>0</v>
      </c>
      <c r="G76" s="10">
        <f>Laskuri!E6^2*Laskuri!E7^2*Laskuri!E8^2*Laskuri!E9</f>
        <v>0</v>
      </c>
      <c r="H76" s="10">
        <f>Laskuri!F6^2*Laskuri!F7^2*Laskuri!F8^2*Laskuri!F9</f>
        <v>0</v>
      </c>
      <c r="I76" s="10">
        <f>Laskuri!G6^2*Laskuri!G7^2*Laskuri!G8^2*Laskuri!G9</f>
        <v>0</v>
      </c>
      <c r="J76" s="10">
        <f>Laskuri!H6^2*Laskuri!H7^2*Laskuri!H8^2*Laskuri!H9</f>
        <v>0</v>
      </c>
      <c r="K76" s="10">
        <f>Laskuri!I6^2*Laskuri!I7^2*Laskuri!I8^2*Laskuri!I9</f>
        <v>0</v>
      </c>
      <c r="L76" s="10">
        <f>Laskuri!J6^2*Laskuri!J7^2*Laskuri!J8^2*Laskuri!J9</f>
        <v>0</v>
      </c>
      <c r="M76" s="10">
        <f>Laskuri!K6^2*Laskuri!K7^2*Laskuri!K8^2*Laskuri!K9</f>
        <v>0</v>
      </c>
    </row>
    <row r="77" spans="1:13" x14ac:dyDescent="0.35">
      <c r="A77" s="12"/>
      <c r="B77" s="12"/>
      <c r="C77" s="16"/>
      <c r="D77" s="12"/>
      <c r="E77" s="12"/>
      <c r="F77" s="12"/>
      <c r="G77" s="12"/>
      <c r="H77" s="12"/>
      <c r="I77" s="12"/>
      <c r="J77" s="12"/>
      <c r="K77" s="12"/>
      <c r="L77" s="12"/>
      <c r="M77" s="12"/>
    </row>
    <row r="78" spans="1:13" x14ac:dyDescent="0.35">
      <c r="A78" s="12"/>
      <c r="B78" s="12"/>
      <c r="C78" s="16"/>
      <c r="D78" s="12" t="s">
        <v>65</v>
      </c>
      <c r="E78" s="12" t="s">
        <v>65</v>
      </c>
      <c r="F78" s="12" t="s">
        <v>65</v>
      </c>
      <c r="G78" s="12" t="s">
        <v>65</v>
      </c>
      <c r="H78" s="12" t="s">
        <v>65</v>
      </c>
      <c r="I78" s="12" t="s">
        <v>65</v>
      </c>
      <c r="J78" s="12" t="s">
        <v>65</v>
      </c>
      <c r="K78" s="12" t="s">
        <v>65</v>
      </c>
      <c r="L78" s="12" t="s">
        <v>65</v>
      </c>
      <c r="M78" s="12" t="s">
        <v>65</v>
      </c>
    </row>
    <row r="79" spans="1:13" x14ac:dyDescent="0.35">
      <c r="A79" s="12"/>
      <c r="B79" s="12"/>
      <c r="C79" s="16"/>
      <c r="D79" s="12">
        <f t="shared" ref="D79:M79" si="1">$C$20*D20</f>
        <v>-34.619924350254401</v>
      </c>
      <c r="E79" s="12">
        <f t="shared" si="1"/>
        <v>-34.619924350254401</v>
      </c>
      <c r="F79" s="12">
        <f t="shared" si="1"/>
        <v>-34.619924350254401</v>
      </c>
      <c r="G79" s="12">
        <f t="shared" si="1"/>
        <v>-34.619924350254401</v>
      </c>
      <c r="H79" s="12">
        <f t="shared" si="1"/>
        <v>-34.619924350254401</v>
      </c>
      <c r="I79" s="12">
        <f t="shared" si="1"/>
        <v>-34.619924350254401</v>
      </c>
      <c r="J79" s="12">
        <f t="shared" si="1"/>
        <v>-34.619924350254401</v>
      </c>
      <c r="K79" s="12">
        <f t="shared" si="1"/>
        <v>-34.619924350254401</v>
      </c>
      <c r="L79" s="12">
        <f t="shared" si="1"/>
        <v>-34.619924350254401</v>
      </c>
      <c r="M79" s="12">
        <f t="shared" si="1"/>
        <v>-34.619924350254401</v>
      </c>
    </row>
    <row r="80" spans="1:13" x14ac:dyDescent="0.35">
      <c r="A80" s="12"/>
      <c r="B80" s="12"/>
      <c r="C80" s="16"/>
      <c r="D80" s="12">
        <f t="shared" ref="D80:M80" si="2">$C$21*D21</f>
        <v>98.092826724595724</v>
      </c>
      <c r="E80" s="12">
        <f t="shared" si="2"/>
        <v>0</v>
      </c>
      <c r="F80" s="12">
        <f t="shared" si="2"/>
        <v>0</v>
      </c>
      <c r="G80" s="12">
        <f t="shared" si="2"/>
        <v>0</v>
      </c>
      <c r="H80" s="12">
        <f t="shared" si="2"/>
        <v>0</v>
      </c>
      <c r="I80" s="12">
        <f t="shared" si="2"/>
        <v>0</v>
      </c>
      <c r="J80" s="12">
        <f t="shared" si="2"/>
        <v>0</v>
      </c>
      <c r="K80" s="12">
        <f t="shared" si="2"/>
        <v>0</v>
      </c>
      <c r="L80" s="12">
        <f t="shared" si="2"/>
        <v>0</v>
      </c>
      <c r="M80" s="12">
        <f t="shared" si="2"/>
        <v>0</v>
      </c>
    </row>
    <row r="81" spans="1:13" x14ac:dyDescent="0.35">
      <c r="A81" s="12"/>
      <c r="B81" s="12"/>
      <c r="C81" s="16"/>
      <c r="D81" s="12">
        <f t="shared" ref="D81:M81" si="3">$C$22*D22</f>
        <v>-68.393211043379466</v>
      </c>
      <c r="E81" s="12">
        <f t="shared" si="3"/>
        <v>0</v>
      </c>
      <c r="F81" s="12">
        <f t="shared" si="3"/>
        <v>0</v>
      </c>
      <c r="G81" s="12">
        <f t="shared" si="3"/>
        <v>0</v>
      </c>
      <c r="H81" s="12">
        <f t="shared" si="3"/>
        <v>0</v>
      </c>
      <c r="I81" s="12">
        <f t="shared" si="3"/>
        <v>0</v>
      </c>
      <c r="J81" s="12">
        <f t="shared" si="3"/>
        <v>0</v>
      </c>
      <c r="K81" s="12">
        <f t="shared" si="3"/>
        <v>0</v>
      </c>
      <c r="L81" s="12">
        <f t="shared" si="3"/>
        <v>0</v>
      </c>
      <c r="M81" s="12">
        <f t="shared" si="3"/>
        <v>0</v>
      </c>
    </row>
    <row r="82" spans="1:13" x14ac:dyDescent="0.35">
      <c r="A82" s="12"/>
      <c r="B82" s="12"/>
      <c r="C82" s="16"/>
      <c r="D82" s="12">
        <f t="shared" ref="D82:M82" si="4">$C$23*D23</f>
        <v>150.53413851229601</v>
      </c>
      <c r="E82" s="12">
        <f t="shared" si="4"/>
        <v>0</v>
      </c>
      <c r="F82" s="12">
        <f t="shared" si="4"/>
        <v>0</v>
      </c>
      <c r="G82" s="12">
        <f t="shared" si="4"/>
        <v>0</v>
      </c>
      <c r="H82" s="12">
        <f t="shared" si="4"/>
        <v>0</v>
      </c>
      <c r="I82" s="12">
        <f t="shared" si="4"/>
        <v>0</v>
      </c>
      <c r="J82" s="12">
        <f t="shared" si="4"/>
        <v>0</v>
      </c>
      <c r="K82" s="12">
        <f t="shared" si="4"/>
        <v>0</v>
      </c>
      <c r="L82" s="12">
        <f t="shared" si="4"/>
        <v>0</v>
      </c>
      <c r="M82" s="12">
        <f t="shared" si="4"/>
        <v>0</v>
      </c>
    </row>
    <row r="83" spans="1:13" x14ac:dyDescent="0.35">
      <c r="A83" s="12"/>
      <c r="B83" s="12"/>
      <c r="C83" s="16"/>
      <c r="D83" s="12">
        <f t="shared" ref="D83:M83" si="5">$C$24*D24</f>
        <v>-126.44465369609497</v>
      </c>
      <c r="E83" s="12">
        <f t="shared" si="5"/>
        <v>0</v>
      </c>
      <c r="F83" s="12">
        <f t="shared" si="5"/>
        <v>0</v>
      </c>
      <c r="G83" s="12">
        <f t="shared" si="5"/>
        <v>0</v>
      </c>
      <c r="H83" s="12">
        <f t="shared" si="5"/>
        <v>0</v>
      </c>
      <c r="I83" s="12">
        <f t="shared" si="5"/>
        <v>0</v>
      </c>
      <c r="J83" s="12">
        <f t="shared" si="5"/>
        <v>0</v>
      </c>
      <c r="K83" s="12">
        <f t="shared" si="5"/>
        <v>0</v>
      </c>
      <c r="L83" s="12">
        <f t="shared" si="5"/>
        <v>0</v>
      </c>
      <c r="M83" s="12">
        <f t="shared" si="5"/>
        <v>0</v>
      </c>
    </row>
    <row r="84" spans="1:13" x14ac:dyDescent="0.35">
      <c r="A84" s="12"/>
      <c r="B84" s="12"/>
      <c r="C84" s="16"/>
      <c r="D84" s="12">
        <f t="shared" ref="D84:M84" si="6">$C$25*D25</f>
        <v>142.51179668133599</v>
      </c>
      <c r="E84" s="12">
        <f t="shared" si="6"/>
        <v>0</v>
      </c>
      <c r="F84" s="12">
        <f t="shared" si="6"/>
        <v>0</v>
      </c>
      <c r="G84" s="12">
        <f t="shared" si="6"/>
        <v>0</v>
      </c>
      <c r="H84" s="12">
        <f t="shared" si="6"/>
        <v>0</v>
      </c>
      <c r="I84" s="12">
        <f t="shared" si="6"/>
        <v>0</v>
      </c>
      <c r="J84" s="12">
        <f t="shared" si="6"/>
        <v>0</v>
      </c>
      <c r="K84" s="12">
        <f t="shared" si="6"/>
        <v>0</v>
      </c>
      <c r="L84" s="12">
        <f t="shared" si="6"/>
        <v>0</v>
      </c>
      <c r="M84" s="12">
        <f t="shared" si="6"/>
        <v>0</v>
      </c>
    </row>
    <row r="85" spans="1:13" x14ac:dyDescent="0.35">
      <c r="A85" s="12"/>
      <c r="B85" s="12"/>
      <c r="C85" s="16"/>
      <c r="D85" s="12">
        <f t="shared" ref="D85:M85" si="7">$C$26*D26</f>
        <v>-77.646291523178874</v>
      </c>
      <c r="E85" s="12">
        <f t="shared" si="7"/>
        <v>0</v>
      </c>
      <c r="F85" s="12">
        <f t="shared" si="7"/>
        <v>0</v>
      </c>
      <c r="G85" s="12">
        <f t="shared" si="7"/>
        <v>0</v>
      </c>
      <c r="H85" s="12">
        <f t="shared" si="7"/>
        <v>0</v>
      </c>
      <c r="I85" s="12">
        <f t="shared" si="7"/>
        <v>0</v>
      </c>
      <c r="J85" s="12">
        <f t="shared" si="7"/>
        <v>0</v>
      </c>
      <c r="K85" s="12">
        <f t="shared" si="7"/>
        <v>0</v>
      </c>
      <c r="L85" s="12">
        <f t="shared" si="7"/>
        <v>0</v>
      </c>
      <c r="M85" s="12">
        <f t="shared" si="7"/>
        <v>0</v>
      </c>
    </row>
    <row r="86" spans="1:13" x14ac:dyDescent="0.35">
      <c r="A86" s="12"/>
      <c r="B86" s="12"/>
      <c r="C86" s="16"/>
      <c r="D86" s="12">
        <f t="shared" ref="D86:M86" si="8">$C$27*D27</f>
        <v>54.319385872943251</v>
      </c>
      <c r="E86" s="12">
        <f t="shared" si="8"/>
        <v>0</v>
      </c>
      <c r="F86" s="12">
        <f t="shared" si="8"/>
        <v>0</v>
      </c>
      <c r="G86" s="12">
        <f t="shared" si="8"/>
        <v>0</v>
      </c>
      <c r="H86" s="12">
        <f t="shared" si="8"/>
        <v>0</v>
      </c>
      <c r="I86" s="12">
        <f t="shared" si="8"/>
        <v>0</v>
      </c>
      <c r="J86" s="12">
        <f t="shared" si="8"/>
        <v>0</v>
      </c>
      <c r="K86" s="12">
        <f t="shared" si="8"/>
        <v>0</v>
      </c>
      <c r="L86" s="12">
        <f t="shared" si="8"/>
        <v>0</v>
      </c>
      <c r="M86" s="12">
        <f t="shared" si="8"/>
        <v>0</v>
      </c>
    </row>
    <row r="87" spans="1:13" x14ac:dyDescent="0.35">
      <c r="A87" s="12"/>
      <c r="B87" s="12"/>
      <c r="C87" s="16"/>
      <c r="D87" s="12">
        <f t="shared" ref="D87:M87" si="9">$C$28*D28</f>
        <v>0</v>
      </c>
      <c r="E87" s="12">
        <f t="shared" si="9"/>
        <v>0</v>
      </c>
      <c r="F87" s="12">
        <f t="shared" si="9"/>
        <v>0</v>
      </c>
      <c r="G87" s="12">
        <f t="shared" si="9"/>
        <v>0</v>
      </c>
      <c r="H87" s="12">
        <f t="shared" si="9"/>
        <v>0</v>
      </c>
      <c r="I87" s="12">
        <f t="shared" si="9"/>
        <v>0</v>
      </c>
      <c r="J87" s="12">
        <f t="shared" si="9"/>
        <v>0</v>
      </c>
      <c r="K87" s="12">
        <f t="shared" si="9"/>
        <v>0</v>
      </c>
      <c r="L87" s="12">
        <f t="shared" si="9"/>
        <v>0</v>
      </c>
      <c r="M87" s="12">
        <f t="shared" si="9"/>
        <v>0</v>
      </c>
    </row>
    <row r="88" spans="1:13" x14ac:dyDescent="0.35">
      <c r="A88" s="12"/>
      <c r="B88" s="12"/>
      <c r="C88" s="16"/>
      <c r="D88" s="12">
        <f t="shared" ref="D88:M88" si="10">$C$29*D29</f>
        <v>-427.38134709864011</v>
      </c>
      <c r="E88" s="12">
        <f t="shared" si="10"/>
        <v>0</v>
      </c>
      <c r="F88" s="12">
        <f t="shared" si="10"/>
        <v>0</v>
      </c>
      <c r="G88" s="12">
        <f t="shared" si="10"/>
        <v>0</v>
      </c>
      <c r="H88" s="12">
        <f t="shared" si="10"/>
        <v>0</v>
      </c>
      <c r="I88" s="12">
        <f t="shared" si="10"/>
        <v>0</v>
      </c>
      <c r="J88" s="12">
        <f t="shared" si="10"/>
        <v>0</v>
      </c>
      <c r="K88" s="12">
        <f t="shared" si="10"/>
        <v>0</v>
      </c>
      <c r="L88" s="12">
        <f t="shared" si="10"/>
        <v>0</v>
      </c>
      <c r="M88" s="12">
        <f t="shared" si="10"/>
        <v>0</v>
      </c>
    </row>
    <row r="89" spans="1:13" x14ac:dyDescent="0.35">
      <c r="A89" s="12"/>
      <c r="B89" s="12"/>
      <c r="C89" s="16"/>
      <c r="D89" s="12">
        <f t="shared" ref="D89:M89" si="11">$C$30*D30</f>
        <v>260.28151739018705</v>
      </c>
      <c r="E89" s="12">
        <f t="shared" si="11"/>
        <v>0</v>
      </c>
      <c r="F89" s="12">
        <f t="shared" si="11"/>
        <v>0</v>
      </c>
      <c r="G89" s="12">
        <f t="shared" si="11"/>
        <v>0</v>
      </c>
      <c r="H89" s="12">
        <f t="shared" si="11"/>
        <v>0</v>
      </c>
      <c r="I89" s="12">
        <f t="shared" si="11"/>
        <v>0</v>
      </c>
      <c r="J89" s="12">
        <f t="shared" si="11"/>
        <v>0</v>
      </c>
      <c r="K89" s="12">
        <f t="shared" si="11"/>
        <v>0</v>
      </c>
      <c r="L89" s="12">
        <f t="shared" si="11"/>
        <v>0</v>
      </c>
      <c r="M89" s="12">
        <f t="shared" si="11"/>
        <v>0</v>
      </c>
    </row>
    <row r="90" spans="1:13" x14ac:dyDescent="0.35">
      <c r="A90" s="12"/>
      <c r="B90" s="12"/>
      <c r="C90" s="16"/>
      <c r="D90" s="12">
        <f t="shared" ref="D90:M90" si="12">$C$31*D31</f>
        <v>378.03318159469768</v>
      </c>
      <c r="E90" s="12">
        <f t="shared" si="12"/>
        <v>0</v>
      </c>
      <c r="F90" s="12">
        <f t="shared" si="12"/>
        <v>0</v>
      </c>
      <c r="G90" s="12">
        <f t="shared" si="12"/>
        <v>0</v>
      </c>
      <c r="H90" s="12">
        <f t="shared" si="12"/>
        <v>0</v>
      </c>
      <c r="I90" s="12">
        <f t="shared" si="12"/>
        <v>0</v>
      </c>
      <c r="J90" s="12">
        <f t="shared" si="12"/>
        <v>0</v>
      </c>
      <c r="K90" s="12">
        <f t="shared" si="12"/>
        <v>0</v>
      </c>
      <c r="L90" s="12">
        <f t="shared" si="12"/>
        <v>0</v>
      </c>
      <c r="M90" s="12">
        <f t="shared" si="12"/>
        <v>0</v>
      </c>
    </row>
    <row r="91" spans="1:13" x14ac:dyDescent="0.35">
      <c r="A91" s="12"/>
      <c r="B91" s="12"/>
      <c r="C91" s="16"/>
      <c r="D91" s="17">
        <f t="shared" ref="D91:M91" si="13">$C$32*D32</f>
        <v>-225.84757902896411</v>
      </c>
      <c r="E91" s="17">
        <f t="shared" si="13"/>
        <v>0</v>
      </c>
      <c r="F91" s="17">
        <f t="shared" si="13"/>
        <v>0</v>
      </c>
      <c r="G91" s="17">
        <f t="shared" si="13"/>
        <v>0</v>
      </c>
      <c r="H91" s="17">
        <f t="shared" si="13"/>
        <v>0</v>
      </c>
      <c r="I91" s="17">
        <f t="shared" si="13"/>
        <v>0</v>
      </c>
      <c r="J91" s="17">
        <f t="shared" si="13"/>
        <v>0</v>
      </c>
      <c r="K91" s="17">
        <f t="shared" si="13"/>
        <v>0</v>
      </c>
      <c r="L91" s="17">
        <f t="shared" si="13"/>
        <v>0</v>
      </c>
      <c r="M91" s="17">
        <f t="shared" si="13"/>
        <v>0</v>
      </c>
    </row>
    <row r="92" spans="1:13" x14ac:dyDescent="0.35">
      <c r="A92" s="12"/>
      <c r="B92" s="12"/>
      <c r="C92" s="16"/>
      <c r="D92" s="12">
        <f t="shared" ref="D92:M92" si="14">$C$33*D33</f>
        <v>-267.77377350000921</v>
      </c>
      <c r="E92" s="12">
        <f t="shared" si="14"/>
        <v>0</v>
      </c>
      <c r="F92" s="12">
        <f t="shared" si="14"/>
        <v>0</v>
      </c>
      <c r="G92" s="12">
        <f t="shared" si="14"/>
        <v>0</v>
      </c>
      <c r="H92" s="12">
        <f t="shared" si="14"/>
        <v>0</v>
      </c>
      <c r="I92" s="12">
        <f t="shared" si="14"/>
        <v>0</v>
      </c>
      <c r="J92" s="12">
        <f t="shared" si="14"/>
        <v>0</v>
      </c>
      <c r="K92" s="12">
        <f t="shared" si="14"/>
        <v>0</v>
      </c>
      <c r="L92" s="12">
        <f t="shared" si="14"/>
        <v>0</v>
      </c>
      <c r="M92" s="12">
        <f t="shared" si="14"/>
        <v>0</v>
      </c>
    </row>
    <row r="93" spans="1:13" s="12" customFormat="1" x14ac:dyDescent="0.35">
      <c r="C93" s="16"/>
      <c r="D93" s="12">
        <f t="shared" ref="D93:M93" si="15">$C$34*D34</f>
        <v>6.3306945901990845</v>
      </c>
      <c r="E93" s="12">
        <f t="shared" si="15"/>
        <v>0</v>
      </c>
      <c r="F93" s="12">
        <f t="shared" si="15"/>
        <v>0</v>
      </c>
      <c r="G93" s="12">
        <f t="shared" si="15"/>
        <v>0</v>
      </c>
      <c r="H93" s="12">
        <f t="shared" si="15"/>
        <v>0</v>
      </c>
      <c r="I93" s="12">
        <f t="shared" si="15"/>
        <v>0</v>
      </c>
      <c r="J93" s="12">
        <f t="shared" si="15"/>
        <v>0</v>
      </c>
      <c r="K93" s="12">
        <f t="shared" si="15"/>
        <v>0</v>
      </c>
      <c r="L93" s="12">
        <f t="shared" si="15"/>
        <v>0</v>
      </c>
      <c r="M93" s="12">
        <f t="shared" si="15"/>
        <v>0</v>
      </c>
    </row>
    <row r="94" spans="1:13" s="12" customFormat="1" x14ac:dyDescent="0.35">
      <c r="C94" s="16"/>
      <c r="D94" s="12">
        <f t="shared" ref="D94:M94" si="16">$C$35*D35</f>
        <v>143.70308434171261</v>
      </c>
      <c r="E94" s="12">
        <f t="shared" si="16"/>
        <v>0</v>
      </c>
      <c r="F94" s="12">
        <f t="shared" si="16"/>
        <v>0</v>
      </c>
      <c r="G94" s="12">
        <f t="shared" si="16"/>
        <v>0</v>
      </c>
      <c r="H94" s="12">
        <f t="shared" si="16"/>
        <v>0</v>
      </c>
      <c r="I94" s="12">
        <f t="shared" si="16"/>
        <v>0</v>
      </c>
      <c r="J94" s="12">
        <f t="shared" si="16"/>
        <v>0</v>
      </c>
      <c r="K94" s="12">
        <f t="shared" si="16"/>
        <v>0</v>
      </c>
      <c r="L94" s="12">
        <f t="shared" si="16"/>
        <v>0</v>
      </c>
      <c r="M94" s="12">
        <f t="shared" si="16"/>
        <v>0</v>
      </c>
    </row>
    <row r="95" spans="1:13" s="12" customFormat="1" x14ac:dyDescent="0.35">
      <c r="C95" s="16"/>
      <c r="D95" s="12">
        <f t="shared" ref="D95:M95" si="17">$C$36*D36</f>
        <v>40.140591809229626</v>
      </c>
      <c r="E95" s="12">
        <f t="shared" si="17"/>
        <v>0</v>
      </c>
      <c r="F95" s="12">
        <f t="shared" si="17"/>
        <v>0</v>
      </c>
      <c r="G95" s="12">
        <f t="shared" si="17"/>
        <v>0</v>
      </c>
      <c r="H95" s="12">
        <f t="shared" si="17"/>
        <v>0</v>
      </c>
      <c r="I95" s="12">
        <f t="shared" si="17"/>
        <v>0</v>
      </c>
      <c r="J95" s="12">
        <f t="shared" si="17"/>
        <v>0</v>
      </c>
      <c r="K95" s="12">
        <f t="shared" si="17"/>
        <v>0</v>
      </c>
      <c r="L95" s="12">
        <f t="shared" si="17"/>
        <v>0</v>
      </c>
      <c r="M95" s="12">
        <f t="shared" si="17"/>
        <v>0</v>
      </c>
    </row>
    <row r="96" spans="1:13" s="12" customFormat="1" x14ac:dyDescent="0.35">
      <c r="C96" s="16"/>
      <c r="D96" s="12">
        <f t="shared" ref="D96:M96" si="18">$C$37*D37</f>
        <v>-583.4066684918912</v>
      </c>
      <c r="E96" s="12">
        <f t="shared" si="18"/>
        <v>0</v>
      </c>
      <c r="F96" s="12">
        <f t="shared" si="18"/>
        <v>0</v>
      </c>
      <c r="G96" s="12">
        <f t="shared" si="18"/>
        <v>0</v>
      </c>
      <c r="H96" s="12">
        <f t="shared" si="18"/>
        <v>0</v>
      </c>
      <c r="I96" s="12">
        <f t="shared" si="18"/>
        <v>0</v>
      </c>
      <c r="J96" s="12">
        <f t="shared" si="18"/>
        <v>0</v>
      </c>
      <c r="K96" s="12">
        <f t="shared" si="18"/>
        <v>0</v>
      </c>
      <c r="L96" s="12">
        <f t="shared" si="18"/>
        <v>0</v>
      </c>
      <c r="M96" s="12">
        <f t="shared" si="18"/>
        <v>0</v>
      </c>
    </row>
    <row r="97" spans="3:13" s="12" customFormat="1" x14ac:dyDescent="0.35">
      <c r="C97" s="16"/>
      <c r="D97" s="12">
        <f t="shared" ref="D97:M97" si="19">$C$38*D38</f>
        <v>366.34147094415061</v>
      </c>
      <c r="E97" s="12">
        <f t="shared" si="19"/>
        <v>0</v>
      </c>
      <c r="F97" s="12">
        <f t="shared" si="19"/>
        <v>0</v>
      </c>
      <c r="G97" s="12">
        <f t="shared" si="19"/>
        <v>0</v>
      </c>
      <c r="H97" s="12">
        <f t="shared" si="19"/>
        <v>0</v>
      </c>
      <c r="I97" s="12">
        <f t="shared" si="19"/>
        <v>0</v>
      </c>
      <c r="J97" s="12">
        <f t="shared" si="19"/>
        <v>0</v>
      </c>
      <c r="K97" s="12">
        <f t="shared" si="19"/>
        <v>0</v>
      </c>
      <c r="L97" s="12">
        <f t="shared" si="19"/>
        <v>0</v>
      </c>
      <c r="M97" s="12">
        <f t="shared" si="19"/>
        <v>0</v>
      </c>
    </row>
    <row r="98" spans="3:13" s="12" customFormat="1" x14ac:dyDescent="0.35">
      <c r="C98" s="16"/>
      <c r="D98" s="12">
        <f t="shared" ref="D98:M98" si="20">$C$39*D39</f>
        <v>335.70758325608909</v>
      </c>
      <c r="E98" s="12">
        <f t="shared" si="20"/>
        <v>0</v>
      </c>
      <c r="F98" s="12">
        <f t="shared" si="20"/>
        <v>0</v>
      </c>
      <c r="G98" s="12">
        <f t="shared" si="20"/>
        <v>0</v>
      </c>
      <c r="H98" s="12">
        <f t="shared" si="20"/>
        <v>0</v>
      </c>
      <c r="I98" s="12">
        <f t="shared" si="20"/>
        <v>0</v>
      </c>
      <c r="J98" s="12">
        <f t="shared" si="20"/>
        <v>0</v>
      </c>
      <c r="K98" s="12">
        <f t="shared" si="20"/>
        <v>0</v>
      </c>
      <c r="L98" s="12">
        <f t="shared" si="20"/>
        <v>0</v>
      </c>
      <c r="M98" s="12">
        <f t="shared" si="20"/>
        <v>0</v>
      </c>
    </row>
    <row r="99" spans="3:13" s="12" customFormat="1" x14ac:dyDescent="0.35">
      <c r="C99" s="16"/>
      <c r="D99" s="12">
        <f t="shared" ref="D99:M99" si="21">$C$40*D40</f>
        <v>-190.98375668316572</v>
      </c>
      <c r="E99" s="12">
        <f t="shared" si="21"/>
        <v>0</v>
      </c>
      <c r="F99" s="12">
        <f t="shared" si="21"/>
        <v>0</v>
      </c>
      <c r="G99" s="12">
        <f t="shared" si="21"/>
        <v>0</v>
      </c>
      <c r="H99" s="12">
        <f t="shared" si="21"/>
        <v>0</v>
      </c>
      <c r="I99" s="12">
        <f t="shared" si="21"/>
        <v>0</v>
      </c>
      <c r="J99" s="12">
        <f t="shared" si="21"/>
        <v>0</v>
      </c>
      <c r="K99" s="12">
        <f t="shared" si="21"/>
        <v>0</v>
      </c>
      <c r="L99" s="12">
        <f t="shared" si="21"/>
        <v>0</v>
      </c>
      <c r="M99" s="12">
        <f t="shared" si="21"/>
        <v>0</v>
      </c>
    </row>
    <row r="100" spans="3:13" s="12" customFormat="1" x14ac:dyDescent="0.35">
      <c r="C100" s="16"/>
      <c r="D100" s="12">
        <f t="shared" ref="D100:M100" si="22">$C$41*D41</f>
        <v>-169.33639356112297</v>
      </c>
      <c r="E100" s="12">
        <f t="shared" si="22"/>
        <v>0</v>
      </c>
      <c r="F100" s="12">
        <f t="shared" si="22"/>
        <v>0</v>
      </c>
      <c r="G100" s="12">
        <f t="shared" si="22"/>
        <v>0</v>
      </c>
      <c r="H100" s="12">
        <f t="shared" si="22"/>
        <v>0</v>
      </c>
      <c r="I100" s="12">
        <f t="shared" si="22"/>
        <v>0</v>
      </c>
      <c r="J100" s="12">
        <f t="shared" si="22"/>
        <v>0</v>
      </c>
      <c r="K100" s="12">
        <f t="shared" si="22"/>
        <v>0</v>
      </c>
      <c r="L100" s="12">
        <f t="shared" si="22"/>
        <v>0</v>
      </c>
      <c r="M100" s="12">
        <f t="shared" si="22"/>
        <v>0</v>
      </c>
    </row>
    <row r="101" spans="3:13" s="12" customFormat="1" x14ac:dyDescent="0.35">
      <c r="C101" s="16"/>
      <c r="D101" s="12">
        <f t="shared" ref="D101:M101" si="23">$C$42*D42</f>
        <v>175.44331856037101</v>
      </c>
      <c r="E101" s="12">
        <f t="shared" si="23"/>
        <v>0</v>
      </c>
      <c r="F101" s="12">
        <f t="shared" si="23"/>
        <v>0</v>
      </c>
      <c r="G101" s="12">
        <f t="shared" si="23"/>
        <v>0</v>
      </c>
      <c r="H101" s="12">
        <f t="shared" si="23"/>
        <v>0</v>
      </c>
      <c r="I101" s="12">
        <f t="shared" si="23"/>
        <v>0</v>
      </c>
      <c r="J101" s="12">
        <f t="shared" si="23"/>
        <v>0</v>
      </c>
      <c r="K101" s="12">
        <f t="shared" si="23"/>
        <v>0</v>
      </c>
      <c r="L101" s="12">
        <f t="shared" si="23"/>
        <v>0</v>
      </c>
      <c r="M101" s="12">
        <f t="shared" si="23"/>
        <v>0</v>
      </c>
    </row>
    <row r="102" spans="3:13" s="12" customFormat="1" x14ac:dyDescent="0.35">
      <c r="C102" s="16"/>
      <c r="D102" s="12">
        <f t="shared" ref="D102:M102" si="24">$C$43*D43</f>
        <v>-203.13579504195394</v>
      </c>
      <c r="E102" s="12">
        <f t="shared" si="24"/>
        <v>0</v>
      </c>
      <c r="F102" s="12">
        <f t="shared" si="24"/>
        <v>0</v>
      </c>
      <c r="G102" s="12">
        <f t="shared" si="24"/>
        <v>0</v>
      </c>
      <c r="H102" s="12">
        <f t="shared" si="24"/>
        <v>0</v>
      </c>
      <c r="I102" s="12">
        <f t="shared" si="24"/>
        <v>0</v>
      </c>
      <c r="J102" s="12">
        <f t="shared" si="24"/>
        <v>0</v>
      </c>
      <c r="K102" s="12">
        <f t="shared" si="24"/>
        <v>0</v>
      </c>
      <c r="L102" s="12">
        <f t="shared" si="24"/>
        <v>0</v>
      </c>
      <c r="M102" s="12">
        <f t="shared" si="24"/>
        <v>0</v>
      </c>
    </row>
    <row r="103" spans="3:13" s="12" customFormat="1" x14ac:dyDescent="0.35">
      <c r="C103" s="16"/>
      <c r="D103" s="12">
        <f t="shared" ref="D103:M103" si="25">$C$44*D44</f>
        <v>202.44641815916734</v>
      </c>
      <c r="E103" s="12">
        <f t="shared" si="25"/>
        <v>0</v>
      </c>
      <c r="F103" s="12">
        <f t="shared" si="25"/>
        <v>0</v>
      </c>
      <c r="G103" s="12">
        <f t="shared" si="25"/>
        <v>0</v>
      </c>
      <c r="H103" s="12">
        <f t="shared" si="25"/>
        <v>0</v>
      </c>
      <c r="I103" s="12">
        <f t="shared" si="25"/>
        <v>0</v>
      </c>
      <c r="J103" s="12">
        <f t="shared" si="25"/>
        <v>0</v>
      </c>
      <c r="K103" s="12">
        <f t="shared" si="25"/>
        <v>0</v>
      </c>
      <c r="L103" s="12">
        <f t="shared" si="25"/>
        <v>0</v>
      </c>
      <c r="M103" s="12">
        <f t="shared" si="25"/>
        <v>0</v>
      </c>
    </row>
    <row r="104" spans="3:13" s="12" customFormat="1" x14ac:dyDescent="0.35">
      <c r="C104" s="16"/>
      <c r="D104" s="12">
        <f t="shared" ref="D104:M104" si="26">$C$45*D45</f>
        <v>-251.997174973071</v>
      </c>
      <c r="E104" s="12">
        <f t="shared" si="26"/>
        <v>0</v>
      </c>
      <c r="F104" s="12">
        <f t="shared" si="26"/>
        <v>0</v>
      </c>
      <c r="G104" s="12">
        <f t="shared" si="26"/>
        <v>0</v>
      </c>
      <c r="H104" s="12">
        <f t="shared" si="26"/>
        <v>0</v>
      </c>
      <c r="I104" s="12">
        <f t="shared" si="26"/>
        <v>0</v>
      </c>
      <c r="J104" s="12">
        <f t="shared" si="26"/>
        <v>0</v>
      </c>
      <c r="K104" s="12">
        <f t="shared" si="26"/>
        <v>0</v>
      </c>
      <c r="L104" s="12">
        <f t="shared" si="26"/>
        <v>0</v>
      </c>
      <c r="M104" s="12">
        <f t="shared" si="26"/>
        <v>0</v>
      </c>
    </row>
    <row r="105" spans="3:13" s="12" customFormat="1" x14ac:dyDescent="0.35">
      <c r="C105" s="16"/>
      <c r="D105" s="12">
        <f t="shared" ref="D105:M105" si="27">$C$46*D46</f>
        <v>159.28719841406081</v>
      </c>
      <c r="E105" s="12">
        <f t="shared" si="27"/>
        <v>0</v>
      </c>
      <c r="F105" s="12">
        <f t="shared" si="27"/>
        <v>0</v>
      </c>
      <c r="G105" s="12">
        <f t="shared" si="27"/>
        <v>0</v>
      </c>
      <c r="H105" s="12">
        <f t="shared" si="27"/>
        <v>0</v>
      </c>
      <c r="I105" s="12">
        <f t="shared" si="27"/>
        <v>0</v>
      </c>
      <c r="J105" s="12">
        <f t="shared" si="27"/>
        <v>0</v>
      </c>
      <c r="K105" s="12">
        <f t="shared" si="27"/>
        <v>0</v>
      </c>
      <c r="L105" s="12">
        <f t="shared" si="27"/>
        <v>0</v>
      </c>
      <c r="M105" s="12">
        <f t="shared" si="27"/>
        <v>0</v>
      </c>
    </row>
    <row r="106" spans="3:13" s="12" customFormat="1" x14ac:dyDescent="0.35">
      <c r="C106" s="16"/>
      <c r="D106" s="12">
        <f t="shared" ref="D106:M106" si="28">$C$47*D47</f>
        <v>0</v>
      </c>
      <c r="E106" s="12">
        <f t="shared" si="28"/>
        <v>0</v>
      </c>
      <c r="F106" s="12">
        <f t="shared" si="28"/>
        <v>0</v>
      </c>
      <c r="G106" s="12">
        <f t="shared" si="28"/>
        <v>0</v>
      </c>
      <c r="H106" s="12">
        <f t="shared" si="28"/>
        <v>0</v>
      </c>
      <c r="I106" s="12">
        <f t="shared" si="28"/>
        <v>0</v>
      </c>
      <c r="J106" s="12">
        <f t="shared" si="28"/>
        <v>0</v>
      </c>
      <c r="K106" s="12">
        <f t="shared" si="28"/>
        <v>0</v>
      </c>
      <c r="L106" s="12">
        <f t="shared" si="28"/>
        <v>0</v>
      </c>
      <c r="M106" s="12">
        <f t="shared" si="28"/>
        <v>0</v>
      </c>
    </row>
    <row r="107" spans="3:13" s="12" customFormat="1" x14ac:dyDescent="0.35">
      <c r="C107" s="16"/>
      <c r="D107" s="12">
        <f t="shared" ref="D107:M107" si="29">$C$48*D48</f>
        <v>1443.7278608318225</v>
      </c>
      <c r="E107" s="12">
        <f t="shared" si="29"/>
        <v>0</v>
      </c>
      <c r="F107" s="12">
        <f t="shared" si="29"/>
        <v>0</v>
      </c>
      <c r="G107" s="12">
        <f t="shared" si="29"/>
        <v>0</v>
      </c>
      <c r="H107" s="12">
        <f t="shared" si="29"/>
        <v>0</v>
      </c>
      <c r="I107" s="12">
        <f t="shared" si="29"/>
        <v>0</v>
      </c>
      <c r="J107" s="12">
        <f t="shared" si="29"/>
        <v>0</v>
      </c>
      <c r="K107" s="12">
        <f t="shared" si="29"/>
        <v>0</v>
      </c>
      <c r="L107" s="12">
        <f t="shared" si="29"/>
        <v>0</v>
      </c>
      <c r="M107" s="12">
        <f t="shared" si="29"/>
        <v>0</v>
      </c>
    </row>
    <row r="108" spans="3:13" s="12" customFormat="1" x14ac:dyDescent="0.35">
      <c r="C108" s="16"/>
      <c r="D108" s="12">
        <f t="shared" ref="D108:M108" si="30">$C$49*D49</f>
        <v>-559.19682322419328</v>
      </c>
      <c r="E108" s="12">
        <f t="shared" si="30"/>
        <v>0</v>
      </c>
      <c r="F108" s="12">
        <f t="shared" si="30"/>
        <v>0</v>
      </c>
      <c r="G108" s="12">
        <f t="shared" si="30"/>
        <v>0</v>
      </c>
      <c r="H108" s="12">
        <f t="shared" si="30"/>
        <v>0</v>
      </c>
      <c r="I108" s="12">
        <f t="shared" si="30"/>
        <v>0</v>
      </c>
      <c r="J108" s="12">
        <f t="shared" si="30"/>
        <v>0</v>
      </c>
      <c r="K108" s="12">
        <f t="shared" si="30"/>
        <v>0</v>
      </c>
      <c r="L108" s="12">
        <f t="shared" si="30"/>
        <v>0</v>
      </c>
      <c r="M108" s="12">
        <f t="shared" si="30"/>
        <v>0</v>
      </c>
    </row>
    <row r="109" spans="3:13" s="12" customFormat="1" x14ac:dyDescent="0.35">
      <c r="C109" s="16"/>
      <c r="D109" s="12">
        <f t="shared" ref="D109:M109" si="31">$C$50*D50</f>
        <v>-1104.8025363033146</v>
      </c>
      <c r="E109" s="12">
        <f t="shared" si="31"/>
        <v>0</v>
      </c>
      <c r="F109" s="12">
        <f t="shared" si="31"/>
        <v>0</v>
      </c>
      <c r="G109" s="12">
        <f t="shared" si="31"/>
        <v>0</v>
      </c>
      <c r="H109" s="12">
        <f t="shared" si="31"/>
        <v>0</v>
      </c>
      <c r="I109" s="12">
        <f t="shared" si="31"/>
        <v>0</v>
      </c>
      <c r="J109" s="12">
        <f t="shared" si="31"/>
        <v>0</v>
      </c>
      <c r="K109" s="12">
        <f t="shared" si="31"/>
        <v>0</v>
      </c>
      <c r="L109" s="12">
        <f t="shared" si="31"/>
        <v>0</v>
      </c>
      <c r="M109" s="12">
        <f t="shared" si="31"/>
        <v>0</v>
      </c>
    </row>
    <row r="110" spans="3:13" s="12" customFormat="1" x14ac:dyDescent="0.35">
      <c r="C110" s="16"/>
      <c r="D110" s="17">
        <f t="shared" ref="D110:M110" si="32">$C$51*D51</f>
        <v>549.20009618249651</v>
      </c>
      <c r="E110" s="17">
        <f t="shared" si="32"/>
        <v>0</v>
      </c>
      <c r="F110" s="17">
        <f t="shared" si="32"/>
        <v>0</v>
      </c>
      <c r="G110" s="17">
        <f t="shared" si="32"/>
        <v>0</v>
      </c>
      <c r="H110" s="17">
        <f t="shared" si="32"/>
        <v>0</v>
      </c>
      <c r="I110" s="17">
        <f t="shared" si="32"/>
        <v>0</v>
      </c>
      <c r="J110" s="17">
        <f t="shared" si="32"/>
        <v>0</v>
      </c>
      <c r="K110" s="17">
        <f t="shared" si="32"/>
        <v>0</v>
      </c>
      <c r="L110" s="17">
        <f t="shared" si="32"/>
        <v>0</v>
      </c>
      <c r="M110" s="17">
        <f t="shared" si="32"/>
        <v>0</v>
      </c>
    </row>
    <row r="111" spans="3:13" s="12" customFormat="1" x14ac:dyDescent="0.35">
      <c r="C111" s="16"/>
      <c r="D111" s="12">
        <f t="shared" ref="D111:M111" si="33">$C$52*D52</f>
        <v>-852.12013396058887</v>
      </c>
      <c r="E111" s="12">
        <f t="shared" si="33"/>
        <v>0</v>
      </c>
      <c r="F111" s="12">
        <f t="shared" si="33"/>
        <v>0</v>
      </c>
      <c r="G111" s="12">
        <f t="shared" si="33"/>
        <v>0</v>
      </c>
      <c r="H111" s="12">
        <f t="shared" si="33"/>
        <v>0</v>
      </c>
      <c r="I111" s="12">
        <f t="shared" si="33"/>
        <v>0</v>
      </c>
      <c r="J111" s="12">
        <f t="shared" si="33"/>
        <v>0</v>
      </c>
      <c r="K111" s="12">
        <f t="shared" si="33"/>
        <v>0</v>
      </c>
      <c r="L111" s="12">
        <f t="shared" si="33"/>
        <v>0</v>
      </c>
      <c r="M111" s="12">
        <f t="shared" si="33"/>
        <v>0</v>
      </c>
    </row>
    <row r="112" spans="3:13" s="12" customFormat="1" x14ac:dyDescent="0.35">
      <c r="C112" s="16"/>
      <c r="D112" s="17">
        <f t="shared" ref="D112:M112" si="34">$C$53*D53</f>
        <v>270.26803362415416</v>
      </c>
      <c r="E112" s="17">
        <f t="shared" si="34"/>
        <v>0</v>
      </c>
      <c r="F112" s="17">
        <f t="shared" si="34"/>
        <v>0</v>
      </c>
      <c r="G112" s="17">
        <f t="shared" si="34"/>
        <v>0</v>
      </c>
      <c r="H112" s="17">
        <f t="shared" si="34"/>
        <v>0</v>
      </c>
      <c r="I112" s="17">
        <f t="shared" si="34"/>
        <v>0</v>
      </c>
      <c r="J112" s="17">
        <f t="shared" si="34"/>
        <v>0</v>
      </c>
      <c r="K112" s="17">
        <f t="shared" si="34"/>
        <v>0</v>
      </c>
      <c r="L112" s="17">
        <f t="shared" si="34"/>
        <v>0</v>
      </c>
      <c r="M112" s="17">
        <f t="shared" si="34"/>
        <v>0</v>
      </c>
    </row>
    <row r="113" spans="3:13" s="12" customFormat="1" x14ac:dyDescent="0.35">
      <c r="C113" s="16"/>
      <c r="D113" s="12">
        <f t="shared" ref="D113:M113" si="35">$C$54*D54</f>
        <v>620.2894359553444</v>
      </c>
      <c r="E113" s="12">
        <f t="shared" si="35"/>
        <v>0</v>
      </c>
      <c r="F113" s="12">
        <f t="shared" si="35"/>
        <v>0</v>
      </c>
      <c r="G113" s="12">
        <f t="shared" si="35"/>
        <v>0</v>
      </c>
      <c r="H113" s="12">
        <f t="shared" si="35"/>
        <v>0</v>
      </c>
      <c r="I113" s="12">
        <f t="shared" si="35"/>
        <v>0</v>
      </c>
      <c r="J113" s="12">
        <f t="shared" si="35"/>
        <v>0</v>
      </c>
      <c r="K113" s="12">
        <f t="shared" si="35"/>
        <v>0</v>
      </c>
      <c r="L113" s="12">
        <f t="shared" si="35"/>
        <v>0</v>
      </c>
      <c r="M113" s="12">
        <f t="shared" si="35"/>
        <v>0</v>
      </c>
    </row>
    <row r="114" spans="3:13" s="12" customFormat="1" x14ac:dyDescent="0.35">
      <c r="C114" s="16"/>
      <c r="D114" s="17">
        <f t="shared" ref="D114:M114" si="36">$C$55*D55</f>
        <v>-286.02788181086396</v>
      </c>
      <c r="E114" s="17">
        <f t="shared" si="36"/>
        <v>0</v>
      </c>
      <c r="F114" s="17">
        <f t="shared" si="36"/>
        <v>0</v>
      </c>
      <c r="G114" s="17">
        <f t="shared" si="36"/>
        <v>0</v>
      </c>
      <c r="H114" s="17">
        <f t="shared" si="36"/>
        <v>0</v>
      </c>
      <c r="I114" s="17">
        <f t="shared" si="36"/>
        <v>0</v>
      </c>
      <c r="J114" s="17">
        <f t="shared" si="36"/>
        <v>0</v>
      </c>
      <c r="K114" s="17">
        <f t="shared" si="36"/>
        <v>0</v>
      </c>
      <c r="L114" s="17">
        <f t="shared" si="36"/>
        <v>0</v>
      </c>
      <c r="M114" s="17">
        <f t="shared" si="36"/>
        <v>0</v>
      </c>
    </row>
    <row r="115" spans="3:13" s="12" customFormat="1" x14ac:dyDescent="0.35">
      <c r="C115" s="16"/>
      <c r="D115" s="12">
        <f t="shared" ref="D115:M115" si="37">$C$56*D56</f>
        <v>540.76114576440375</v>
      </c>
      <c r="E115" s="12">
        <f t="shared" si="37"/>
        <v>0</v>
      </c>
      <c r="F115" s="12">
        <f t="shared" si="37"/>
        <v>0</v>
      </c>
      <c r="G115" s="12">
        <f t="shared" si="37"/>
        <v>0</v>
      </c>
      <c r="H115" s="12">
        <f t="shared" si="37"/>
        <v>0</v>
      </c>
      <c r="I115" s="12">
        <f t="shared" si="37"/>
        <v>0</v>
      </c>
      <c r="J115" s="12">
        <f t="shared" si="37"/>
        <v>0</v>
      </c>
      <c r="K115" s="12">
        <f t="shared" si="37"/>
        <v>0</v>
      </c>
      <c r="L115" s="12">
        <f t="shared" si="37"/>
        <v>0</v>
      </c>
      <c r="M115" s="12">
        <f t="shared" si="37"/>
        <v>0</v>
      </c>
    </row>
    <row r="116" spans="3:13" s="12" customFormat="1" x14ac:dyDescent="0.35">
      <c r="C116" s="16"/>
      <c r="D116" s="17">
        <f t="shared" ref="D116:M116" si="38">$C$57*D57</f>
        <v>-421.82567511432808</v>
      </c>
      <c r="E116" s="17">
        <f t="shared" si="38"/>
        <v>0</v>
      </c>
      <c r="F116" s="17">
        <f t="shared" si="38"/>
        <v>0</v>
      </c>
      <c r="G116" s="17">
        <f t="shared" si="38"/>
        <v>0</v>
      </c>
      <c r="H116" s="17">
        <f t="shared" si="38"/>
        <v>0</v>
      </c>
      <c r="I116" s="17">
        <f t="shared" si="38"/>
        <v>0</v>
      </c>
      <c r="J116" s="17">
        <f t="shared" si="38"/>
        <v>0</v>
      </c>
      <c r="K116" s="17">
        <f t="shared" si="38"/>
        <v>0</v>
      </c>
      <c r="L116" s="17">
        <f t="shared" si="38"/>
        <v>0</v>
      </c>
      <c r="M116" s="17">
        <f t="shared" si="38"/>
        <v>0</v>
      </c>
    </row>
    <row r="117" spans="3:13" s="12" customFormat="1" x14ac:dyDescent="0.35">
      <c r="C117" s="16"/>
      <c r="D117" s="12">
        <f t="shared" ref="D117:M117" si="39">$C$58*D58</f>
        <v>-508.52352740680175</v>
      </c>
      <c r="E117" s="12">
        <f t="shared" si="39"/>
        <v>0</v>
      </c>
      <c r="F117" s="12">
        <f t="shared" si="39"/>
        <v>0</v>
      </c>
      <c r="G117" s="12">
        <f t="shared" si="39"/>
        <v>0</v>
      </c>
      <c r="H117" s="12">
        <f t="shared" si="39"/>
        <v>0</v>
      </c>
      <c r="I117" s="12">
        <f t="shared" si="39"/>
        <v>0</v>
      </c>
      <c r="J117" s="12">
        <f t="shared" si="39"/>
        <v>0</v>
      </c>
      <c r="K117" s="12">
        <f t="shared" si="39"/>
        <v>0</v>
      </c>
      <c r="L117" s="12">
        <f t="shared" si="39"/>
        <v>0</v>
      </c>
      <c r="M117" s="12">
        <f t="shared" si="39"/>
        <v>0</v>
      </c>
    </row>
    <row r="118" spans="3:13" s="12" customFormat="1" x14ac:dyDescent="0.35">
      <c r="C118" s="16"/>
      <c r="D118" s="17">
        <f t="shared" ref="D118:M118" si="40">$C$59*D59</f>
        <v>326.82759257255299</v>
      </c>
      <c r="E118" s="17">
        <f t="shared" si="40"/>
        <v>0</v>
      </c>
      <c r="F118" s="17">
        <f t="shared" si="40"/>
        <v>0</v>
      </c>
      <c r="G118" s="17">
        <f t="shared" si="40"/>
        <v>0</v>
      </c>
      <c r="H118" s="17">
        <f t="shared" si="40"/>
        <v>0</v>
      </c>
      <c r="I118" s="17">
        <f t="shared" si="40"/>
        <v>0</v>
      </c>
      <c r="J118" s="17">
        <f t="shared" si="40"/>
        <v>0</v>
      </c>
      <c r="K118" s="17">
        <f t="shared" si="40"/>
        <v>0</v>
      </c>
      <c r="L118" s="17">
        <f t="shared" si="40"/>
        <v>0</v>
      </c>
      <c r="M118" s="17">
        <f t="shared" si="40"/>
        <v>0</v>
      </c>
    </row>
    <row r="119" spans="3:13" s="12" customFormat="1" x14ac:dyDescent="0.35">
      <c r="C119" s="16"/>
      <c r="D119" s="12">
        <f t="shared" ref="D119:M119" si="41">$C$60*D60</f>
        <v>520.59016184175493</v>
      </c>
      <c r="E119" s="12">
        <f t="shared" si="41"/>
        <v>0</v>
      </c>
      <c r="F119" s="12">
        <f t="shared" si="41"/>
        <v>0</v>
      </c>
      <c r="G119" s="12">
        <f t="shared" si="41"/>
        <v>0</v>
      </c>
      <c r="H119" s="12">
        <f t="shared" si="41"/>
        <v>0</v>
      </c>
      <c r="I119" s="12">
        <f t="shared" si="41"/>
        <v>0</v>
      </c>
      <c r="J119" s="12">
        <f t="shared" si="41"/>
        <v>0</v>
      </c>
      <c r="K119" s="12">
        <f t="shared" si="41"/>
        <v>0</v>
      </c>
      <c r="L119" s="12">
        <f t="shared" si="41"/>
        <v>0</v>
      </c>
      <c r="M119" s="12">
        <f t="shared" si="41"/>
        <v>0</v>
      </c>
    </row>
    <row r="120" spans="3:13" s="12" customFormat="1" x14ac:dyDescent="0.35">
      <c r="C120" s="16"/>
      <c r="D120" s="12">
        <f t="shared" ref="D120:M120" si="42">$C$61*D61</f>
        <v>-242.99206836753945</v>
      </c>
      <c r="E120" s="12">
        <f t="shared" si="42"/>
        <v>0</v>
      </c>
      <c r="F120" s="12">
        <f t="shared" si="42"/>
        <v>0</v>
      </c>
      <c r="G120" s="12">
        <f t="shared" si="42"/>
        <v>0</v>
      </c>
      <c r="H120" s="12">
        <f t="shared" si="42"/>
        <v>0</v>
      </c>
      <c r="I120" s="12">
        <f t="shared" si="42"/>
        <v>0</v>
      </c>
      <c r="J120" s="12">
        <f t="shared" si="42"/>
        <v>0</v>
      </c>
      <c r="K120" s="12">
        <f t="shared" si="42"/>
        <v>0</v>
      </c>
      <c r="L120" s="12">
        <f t="shared" si="42"/>
        <v>0</v>
      </c>
      <c r="M120" s="12">
        <f t="shared" si="42"/>
        <v>0</v>
      </c>
    </row>
    <row r="121" spans="3:13" s="12" customFormat="1" x14ac:dyDescent="0.35">
      <c r="C121" s="16"/>
      <c r="D121" s="12">
        <f t="shared" ref="D121:M121" si="43">$C$62*D62</f>
        <v>-321.42183762367404</v>
      </c>
      <c r="E121" s="12">
        <f t="shared" si="43"/>
        <v>0</v>
      </c>
      <c r="F121" s="12">
        <f t="shared" si="43"/>
        <v>0</v>
      </c>
      <c r="G121" s="12">
        <f t="shared" si="43"/>
        <v>0</v>
      </c>
      <c r="H121" s="12">
        <f t="shared" si="43"/>
        <v>0</v>
      </c>
      <c r="I121" s="12">
        <f t="shared" si="43"/>
        <v>0</v>
      </c>
      <c r="J121" s="12">
        <f t="shared" si="43"/>
        <v>0</v>
      </c>
      <c r="K121" s="12">
        <f t="shared" si="43"/>
        <v>0</v>
      </c>
      <c r="L121" s="12">
        <f t="shared" si="43"/>
        <v>0</v>
      </c>
      <c r="M121" s="12">
        <f t="shared" si="43"/>
        <v>0</v>
      </c>
    </row>
    <row r="122" spans="3:13" s="12" customFormat="1" x14ac:dyDescent="0.35">
      <c r="C122" s="16"/>
      <c r="D122" s="17">
        <f t="shared" ref="D122:M122" si="44">$C$63*D63</f>
        <v>94.568848195707218</v>
      </c>
      <c r="E122" s="17">
        <f t="shared" si="44"/>
        <v>0</v>
      </c>
      <c r="F122" s="17">
        <f t="shared" si="44"/>
        <v>0</v>
      </c>
      <c r="G122" s="17">
        <f t="shared" si="44"/>
        <v>0</v>
      </c>
      <c r="H122" s="17">
        <f t="shared" si="44"/>
        <v>0</v>
      </c>
      <c r="I122" s="17">
        <f t="shared" si="44"/>
        <v>0</v>
      </c>
      <c r="J122" s="17">
        <f t="shared" si="44"/>
        <v>0</v>
      </c>
      <c r="K122" s="17">
        <f t="shared" si="44"/>
        <v>0</v>
      </c>
      <c r="L122" s="17">
        <f t="shared" si="44"/>
        <v>0</v>
      </c>
      <c r="M122" s="17">
        <f t="shared" si="44"/>
        <v>0</v>
      </c>
    </row>
    <row r="123" spans="3:13" s="12" customFormat="1" x14ac:dyDescent="0.35">
      <c r="C123" s="16"/>
      <c r="D123" s="12">
        <f t="shared" ref="D123:M123" si="45">$C$64*D64</f>
        <v>882.16559562622922</v>
      </c>
      <c r="E123" s="12">
        <f t="shared" si="45"/>
        <v>0</v>
      </c>
      <c r="F123" s="12">
        <f t="shared" si="45"/>
        <v>0</v>
      </c>
      <c r="G123" s="12">
        <f t="shared" si="45"/>
        <v>0</v>
      </c>
      <c r="H123" s="12">
        <f t="shared" si="45"/>
        <v>0</v>
      </c>
      <c r="I123" s="12">
        <f t="shared" si="45"/>
        <v>0</v>
      </c>
      <c r="J123" s="12">
        <f t="shared" si="45"/>
        <v>0</v>
      </c>
      <c r="K123" s="12">
        <f t="shared" si="45"/>
        <v>0</v>
      </c>
      <c r="L123" s="12">
        <f t="shared" si="45"/>
        <v>0</v>
      </c>
      <c r="M123" s="12">
        <f t="shared" si="45"/>
        <v>0</v>
      </c>
    </row>
    <row r="124" spans="3:13" s="12" customFormat="1" x14ac:dyDescent="0.35">
      <c r="C124" s="16"/>
      <c r="D124" s="12">
        <f t="shared" ref="D124:M124" si="46">$C$65*D65</f>
        <v>-606.39928532827014</v>
      </c>
      <c r="E124" s="12">
        <f t="shared" si="46"/>
        <v>0</v>
      </c>
      <c r="F124" s="12">
        <f t="shared" si="46"/>
        <v>0</v>
      </c>
      <c r="G124" s="12">
        <f t="shared" si="46"/>
        <v>0</v>
      </c>
      <c r="H124" s="12">
        <f t="shared" si="46"/>
        <v>0</v>
      </c>
      <c r="I124" s="12">
        <f t="shared" si="46"/>
        <v>0</v>
      </c>
      <c r="J124" s="12">
        <f t="shared" si="46"/>
        <v>0</v>
      </c>
      <c r="K124" s="12">
        <f t="shared" si="46"/>
        <v>0</v>
      </c>
      <c r="L124" s="12">
        <f t="shared" si="46"/>
        <v>0</v>
      </c>
      <c r="M124" s="12">
        <f t="shared" si="46"/>
        <v>0</v>
      </c>
    </row>
    <row r="125" spans="3:13" s="12" customFormat="1" x14ac:dyDescent="0.35">
      <c r="C125" s="16"/>
      <c r="D125" s="12">
        <f t="shared" ref="D125:M125" si="47">$C$66*D66</f>
        <v>-560.06065417640093</v>
      </c>
      <c r="E125" s="12">
        <f t="shared" si="47"/>
        <v>0</v>
      </c>
      <c r="F125" s="12">
        <f t="shared" si="47"/>
        <v>0</v>
      </c>
      <c r="G125" s="12">
        <f t="shared" si="47"/>
        <v>0</v>
      </c>
      <c r="H125" s="12">
        <f t="shared" si="47"/>
        <v>0</v>
      </c>
      <c r="I125" s="12">
        <f t="shared" si="47"/>
        <v>0</v>
      </c>
      <c r="J125" s="12">
        <f t="shared" si="47"/>
        <v>0</v>
      </c>
      <c r="K125" s="12">
        <f t="shared" si="47"/>
        <v>0</v>
      </c>
      <c r="L125" s="12">
        <f t="shared" si="47"/>
        <v>0</v>
      </c>
      <c r="M125" s="12">
        <f t="shared" si="47"/>
        <v>0</v>
      </c>
    </row>
    <row r="126" spans="3:13" s="12" customFormat="1" x14ac:dyDescent="0.35">
      <c r="C126" s="16"/>
      <c r="D126" s="12">
        <f t="shared" ref="D126:M126" si="48">$C$67*D67</f>
        <v>346.23314845248109</v>
      </c>
      <c r="E126" s="12">
        <f t="shared" si="48"/>
        <v>0</v>
      </c>
      <c r="F126" s="12">
        <f t="shared" si="48"/>
        <v>0</v>
      </c>
      <c r="G126" s="12">
        <f t="shared" si="48"/>
        <v>0</v>
      </c>
      <c r="H126" s="12">
        <f t="shared" si="48"/>
        <v>0</v>
      </c>
      <c r="I126" s="12">
        <f t="shared" si="48"/>
        <v>0</v>
      </c>
      <c r="J126" s="12">
        <f t="shared" si="48"/>
        <v>0</v>
      </c>
      <c r="K126" s="12">
        <f t="shared" si="48"/>
        <v>0</v>
      </c>
      <c r="L126" s="12">
        <f t="shared" si="48"/>
        <v>0</v>
      </c>
      <c r="M126" s="12">
        <f t="shared" si="48"/>
        <v>0</v>
      </c>
    </row>
    <row r="127" spans="3:13" s="12" customFormat="1" x14ac:dyDescent="0.35">
      <c r="C127" s="16"/>
      <c r="D127" s="12">
        <f t="shared" ref="D127:M127" si="49">$C$68*D68</f>
        <v>0</v>
      </c>
      <c r="E127" s="12">
        <f t="shared" si="49"/>
        <v>0</v>
      </c>
      <c r="F127" s="12">
        <f t="shared" si="49"/>
        <v>0</v>
      </c>
      <c r="G127" s="12">
        <f t="shared" si="49"/>
        <v>0</v>
      </c>
      <c r="H127" s="12">
        <f t="shared" si="49"/>
        <v>0</v>
      </c>
      <c r="I127" s="12">
        <f t="shared" si="49"/>
        <v>0</v>
      </c>
      <c r="J127" s="12">
        <f t="shared" si="49"/>
        <v>0</v>
      </c>
      <c r="K127" s="12">
        <f t="shared" si="49"/>
        <v>0</v>
      </c>
      <c r="L127" s="12">
        <f t="shared" si="49"/>
        <v>0</v>
      </c>
      <c r="M127" s="12">
        <f t="shared" si="49"/>
        <v>0</v>
      </c>
    </row>
    <row r="128" spans="3:13" s="12" customFormat="1" x14ac:dyDescent="0.35">
      <c r="C128" s="16"/>
      <c r="D128" s="12">
        <f t="shared" ref="D128:M128" si="50">$C$69*D69</f>
        <v>-2009.0743267981109</v>
      </c>
      <c r="E128" s="12">
        <f t="shared" si="50"/>
        <v>0</v>
      </c>
      <c r="F128" s="12">
        <f t="shared" si="50"/>
        <v>0</v>
      </c>
      <c r="G128" s="12">
        <f t="shared" si="50"/>
        <v>0</v>
      </c>
      <c r="H128" s="12">
        <f t="shared" si="50"/>
        <v>0</v>
      </c>
      <c r="I128" s="12">
        <f t="shared" si="50"/>
        <v>0</v>
      </c>
      <c r="J128" s="12">
        <f t="shared" si="50"/>
        <v>0</v>
      </c>
      <c r="K128" s="12">
        <f t="shared" si="50"/>
        <v>0</v>
      </c>
      <c r="L128" s="12">
        <f t="shared" si="50"/>
        <v>0</v>
      </c>
      <c r="M128" s="12">
        <f t="shared" si="50"/>
        <v>0</v>
      </c>
    </row>
    <row r="129" spans="3:13" s="12" customFormat="1" x14ac:dyDescent="0.35">
      <c r="C129" s="16"/>
      <c r="D129" s="17">
        <f t="shared" ref="D129:M129" si="51">$C$70*D70</f>
        <v>999.16029290729523</v>
      </c>
      <c r="E129" s="17">
        <f t="shared" si="51"/>
        <v>0</v>
      </c>
      <c r="F129" s="17">
        <f t="shared" si="51"/>
        <v>0</v>
      </c>
      <c r="G129" s="17">
        <f t="shared" si="51"/>
        <v>0</v>
      </c>
      <c r="H129" s="17">
        <f t="shared" si="51"/>
        <v>0</v>
      </c>
      <c r="I129" s="17">
        <f t="shared" si="51"/>
        <v>0</v>
      </c>
      <c r="J129" s="17">
        <f t="shared" si="51"/>
        <v>0</v>
      </c>
      <c r="K129" s="17">
        <f t="shared" si="51"/>
        <v>0</v>
      </c>
      <c r="L129" s="17">
        <f t="shared" si="51"/>
        <v>0</v>
      </c>
      <c r="M129" s="17">
        <f t="shared" si="51"/>
        <v>0</v>
      </c>
    </row>
    <row r="130" spans="3:13" s="12" customFormat="1" x14ac:dyDescent="0.35">
      <c r="C130" s="16"/>
      <c r="D130" s="12">
        <f t="shared" ref="D130:M130" si="52">$C$71*D71</f>
        <v>1528.739996251076</v>
      </c>
      <c r="E130" s="12">
        <f t="shared" si="52"/>
        <v>0</v>
      </c>
      <c r="F130" s="12">
        <f t="shared" si="52"/>
        <v>0</v>
      </c>
      <c r="G130" s="12">
        <f t="shared" si="52"/>
        <v>0</v>
      </c>
      <c r="H130" s="12">
        <f t="shared" si="52"/>
        <v>0</v>
      </c>
      <c r="I130" s="12">
        <f t="shared" si="52"/>
        <v>0</v>
      </c>
      <c r="J130" s="12">
        <f t="shared" si="52"/>
        <v>0</v>
      </c>
      <c r="K130" s="12">
        <f t="shared" si="52"/>
        <v>0</v>
      </c>
      <c r="L130" s="12">
        <f t="shared" si="52"/>
        <v>0</v>
      </c>
      <c r="M130" s="12">
        <f t="shared" si="52"/>
        <v>0</v>
      </c>
    </row>
    <row r="131" spans="3:13" s="12" customFormat="1" x14ac:dyDescent="0.35">
      <c r="D131" s="17">
        <f t="shared" ref="D131:M131" si="53">$C$72*D72</f>
        <v>-812.64316069010351</v>
      </c>
      <c r="E131" s="17">
        <f t="shared" si="53"/>
        <v>0</v>
      </c>
      <c r="F131" s="17">
        <f t="shared" si="53"/>
        <v>0</v>
      </c>
      <c r="G131" s="17">
        <f t="shared" si="53"/>
        <v>0</v>
      </c>
      <c r="H131" s="17">
        <f t="shared" si="53"/>
        <v>0</v>
      </c>
      <c r="I131" s="17">
        <f t="shared" si="53"/>
        <v>0</v>
      </c>
      <c r="J131" s="17">
        <f t="shared" si="53"/>
        <v>0</v>
      </c>
      <c r="K131" s="17">
        <f t="shared" si="53"/>
        <v>0</v>
      </c>
      <c r="L131" s="17">
        <f t="shared" si="53"/>
        <v>0</v>
      </c>
      <c r="M131" s="17">
        <f t="shared" si="53"/>
        <v>0</v>
      </c>
    </row>
    <row r="132" spans="3:13" s="12" customFormat="1" x14ac:dyDescent="0.35">
      <c r="D132" s="12">
        <f t="shared" ref="D132:M132" si="54">$C$73*D73</f>
        <v>1282.9566702080474</v>
      </c>
      <c r="E132" s="12">
        <f t="shared" si="54"/>
        <v>0</v>
      </c>
      <c r="F132" s="12">
        <f t="shared" si="54"/>
        <v>0</v>
      </c>
      <c r="G132" s="12">
        <f t="shared" si="54"/>
        <v>0</v>
      </c>
      <c r="H132" s="12">
        <f t="shared" si="54"/>
        <v>0</v>
      </c>
      <c r="I132" s="12">
        <f t="shared" si="54"/>
        <v>0</v>
      </c>
      <c r="J132" s="12">
        <f t="shared" si="54"/>
        <v>0</v>
      </c>
      <c r="K132" s="12">
        <f t="shared" si="54"/>
        <v>0</v>
      </c>
      <c r="L132" s="12">
        <f t="shared" si="54"/>
        <v>0</v>
      </c>
      <c r="M132" s="12">
        <f t="shared" si="54"/>
        <v>0</v>
      </c>
    </row>
    <row r="133" spans="3:13" s="12" customFormat="1" x14ac:dyDescent="0.35">
      <c r="D133" s="17">
        <f t="shared" ref="D133:M133" si="55">$C$74*D74</f>
        <v>-548.84248356909143</v>
      </c>
      <c r="E133" s="17">
        <f t="shared" si="55"/>
        <v>0</v>
      </c>
      <c r="F133" s="17">
        <f t="shared" si="55"/>
        <v>0</v>
      </c>
      <c r="G133" s="17">
        <f t="shared" si="55"/>
        <v>0</v>
      </c>
      <c r="H133" s="17">
        <f t="shared" si="55"/>
        <v>0</v>
      </c>
      <c r="I133" s="17">
        <f t="shared" si="55"/>
        <v>0</v>
      </c>
      <c r="J133" s="17">
        <f t="shared" si="55"/>
        <v>0</v>
      </c>
      <c r="K133" s="17">
        <f t="shared" si="55"/>
        <v>0</v>
      </c>
      <c r="L133" s="17">
        <f t="shared" si="55"/>
        <v>0</v>
      </c>
      <c r="M133" s="17">
        <f t="shared" si="55"/>
        <v>0</v>
      </c>
    </row>
    <row r="134" spans="3:13" s="12" customFormat="1" x14ac:dyDescent="0.35">
      <c r="D134" s="17">
        <f t="shared" ref="D134:M134" si="56">$C$75*D75</f>
        <v>-903.60447636783488</v>
      </c>
      <c r="E134" s="17">
        <f t="shared" si="56"/>
        <v>0</v>
      </c>
      <c r="F134" s="17">
        <f t="shared" si="56"/>
        <v>0</v>
      </c>
      <c r="G134" s="17">
        <f t="shared" si="56"/>
        <v>0</v>
      </c>
      <c r="H134" s="17">
        <f t="shared" si="56"/>
        <v>0</v>
      </c>
      <c r="I134" s="17">
        <f t="shared" si="56"/>
        <v>0</v>
      </c>
      <c r="J134" s="17">
        <f t="shared" si="56"/>
        <v>0</v>
      </c>
      <c r="K134" s="17">
        <f t="shared" si="56"/>
        <v>0</v>
      </c>
      <c r="L134" s="17">
        <f t="shared" si="56"/>
        <v>0</v>
      </c>
      <c r="M134" s="17">
        <f t="shared" si="56"/>
        <v>0</v>
      </c>
    </row>
    <row r="135" spans="3:13" s="12" customFormat="1" x14ac:dyDescent="0.35">
      <c r="D135" s="17">
        <f t="shared" ref="D135:M135" si="57">$C$76*D76</f>
        <v>447.29482191317715</v>
      </c>
      <c r="E135" s="17">
        <f t="shared" si="57"/>
        <v>0</v>
      </c>
      <c r="F135" s="17">
        <f t="shared" si="57"/>
        <v>0</v>
      </c>
      <c r="G135" s="17">
        <f t="shared" si="57"/>
        <v>0</v>
      </c>
      <c r="H135" s="17">
        <f t="shared" si="57"/>
        <v>0</v>
      </c>
      <c r="I135" s="17">
        <f t="shared" si="57"/>
        <v>0</v>
      </c>
      <c r="J135" s="17">
        <f t="shared" si="57"/>
        <v>0</v>
      </c>
      <c r="K135" s="17">
        <f t="shared" si="57"/>
        <v>0</v>
      </c>
      <c r="L135" s="17">
        <f t="shared" si="57"/>
        <v>0</v>
      </c>
      <c r="M135" s="17">
        <f t="shared" si="57"/>
        <v>0</v>
      </c>
    </row>
  </sheetData>
  <sheetProtection algorithmName="SHA-512" hashValue="2/s9oqbs67erWU0ZRyPw3lWCGAesTtxcaHDIfUawANvzOCGuXDsRDeoTBgk1Kqt1FjGk8L349DQsAdsZ261Rqw==" saltValue="jpqNcqphZIiD+1WSYx8e9g==" spinCount="100000" sheet="1" selectLockedCells="1" selectUnlockedCells="1"/>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E g E A A B Q S w M E F A A C A A g A d X j M W A Y p p H y n A A A A 9 w A A A B I A H A B D b 2 5 m a W c v U G F j a 2 F n Z S 5 4 b W w g o h g A K K A U A A A A A A A A A A A A A A A A A A A A A A A A A A A A h Y / R C o I w G I V f R X b v N h d G y O + 8 C I I g I Q i i 2 z G X j n S G m 8 1 3 6 6 J H 6 h U y y u q u y 3 P O d + C c + / U G 2 d D U w U V 1 V r c m R R G m K F B G t o U 2 Z Y p 6 d w w X K O O w F f I k S h W M s L H J Y H W K K u f O C S H e e + x n u O 1 K w i i N y C H f 7 G S l G h F q Y 5 0 w U q F P q / j f Q h z 2 r z G c 4 Y h R H M f z G F M g k w u 5 N l + C j Y O f 6 Y 8 J y 7 5 2 f a f 4 U Y e r N Z B J A n m f 4 A 9 Q S w M E F A A C A A g A d X j M W 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H V 4 z F h W t v n Y P w E A A L g E A A A T A B w A R m 9 y b X V s Y X M v U 2 V j d G l v b j E u b S C i G A A o o B Q A A A A A A A A A A A A A A A A A A A A A A A A A A A D t k d 9 K w z A U x u 8 H f Y e Q 3 b R Q y 1 q R g d K r b l 7 5 l 0 1 v j I z Y n m 6 Z a V K S k 7 I y f B v f x B e z U o Z T 8 V p B c 5 O c L w n f d 8 7 P Q o 5 C K z L r 9 / j E G 3 g D u + I G C l L p A u Q i 1 1 C W J C U S 0 B u Q b p 2 9 P K 8 K 6 J T M N t F E 5 6 4 C h f 6 p k B B l W m F X W J 9 m x + z G g r F s d B i P k 9 F o z C 4 V T I x o g B y Q W y 7 f z N j u s 2 V X R q / h E Q W y G T c N I F l z s u J V z T m y 6 S Y H y f b C R L l t a B D e T U C K S i C Y l I Y 0 J J m W r l I 2 T U I y V b k u h F q m c X L U l d d O I 8 y w l Z C + H 6 M L r e A + C P u m h v T c O Q R E R 7 B t 6 1 r Q r s E 5 f + j e z Q 1 X t t S m 6 g 3 m b Q 3 W 7 4 c Q b r e 0 V + M u A H Y 3 B G G D T y H Z 6 c k H / S n w B k J 9 5 7 g / + 9 J J u f g l A L h C C W b B l 8 C 0 w 9 o h + 5 z u L x A Z 0 i 9 M / C S g / 2 B + B M w r U E s B A i 0 A F A A C A A g A d X j M W A Y p p H y n A A A A 9 w A A A B I A A A A A A A A A A A A A A A A A A A A A A E N v b m Z p Z y 9 Q Y W N r Y W d l L n h t b F B L A Q I t A B Q A A g A I A H V 4 z F g P y u m r p A A A A O k A A A A T A A A A A A A A A A A A A A A A A P M A A A B b Q 2 9 u d G V u d F 9 U e X B l c 1 0 u e G 1 s U E s B A i 0 A F A A C A A g A d X j M W F a 2 + d g / A Q A A u A Q A A B M A A A A A A A A A A A A A A A A A 5 A E A A E Z v c m 1 1 b G F z L 1 N l Y 3 R p b 2 4 x L m 1 Q S w U G A A A A A A M A A w D C A A A A c A M A A A A A E A E A A O + 7 v z w / e G 1 s I H Z l c n N p b 2 4 9 I j E u M C I g Z W 5 j b 2 R p b m c 9 I n V 0 Z i 0 4 I j 8 + P F B l c m 1 p c 3 N p b 2 5 M a X N 0 I H h t b G 5 z O n h z a T 0 i a H R 0 c D o v L 3 d 3 d y 5 3 M y 5 v c m c v M j A w M S 9 Y T U x T Y 2 h l b W E t a W 5 z d G F u Y 2 U i I H h t b G 5 z O n h z Z D 0 i a H R 0 c D o v L 3 d 3 d y 5 3 M y 5 v c m c v M j A w M S 9 Y T U x T Y 2 h l b W E i P j x D Y W 5 F d m F s d W F 0 Z U Z 1 d H V y Z V B h Y 2 t h Z 2 V z P m Z h b H N l P C 9 D Y W 5 F d m F s d W F 0 Z U Z 1 d H V y Z V B h Y 2 t h Z 2 V z P j x G a X J l d 2 F s b E V u Y W J s Z W Q + d H J 1 Z T w v R m l y Z X d h b G x F b m F i b G V k P j w v U G V y b W l z c 2 l v b k x p c 3 Q + p h Y A A A A A A A C E F g A A 7 7 u / P D 9 4 b W w g d m V y c 2 l v b j 0 i M S 4 w I i B l b m N v Z G l u Z z 0 i d X R m L T g i P z 4 8 T G 9 j Y W x Q Y W N r Y W d l T W V 0 Y W R h d G F G a W x l I H h t b G 5 z O n h z a T 0 i a H R 0 c D o v L 3 d 3 d y 5 3 M y 5 v c m c v M j A w M S 9 Y T U x T Y 2 h l b W E t a W 5 z d G F u Y 2 U i I H h t b G 5 z O n h z Z D 0 i a H R 0 c D o v L 3 d 3 d y 5 3 M y 5 v c m c v M j A w M S 9 Y T U x T Y 2 h l b W E i P j x J d G V t c z 4 8 S X R l b T 4 8 S X R l b U x v Y 2 F 0 a W 9 u P j x J d G V t V H l w Z T 5 B b G x G b 3 J t d W x h c z w v S X R l b V R 5 c G U + P E l 0 Z W 1 Q Y X R o I C 8 + P C 9 J d G V t T G 9 j Y X R p b 2 4 + P F N 0 Y W J s Z U V u d H J p Z X M g L z 4 8 L 0 l 0 Z W 0 + P E l 0 Z W 0 + P E l 0 Z W 1 M b 2 N h d G l v b j 4 8 S X R l b V R 5 c G U + R m 9 y b X V s Y T w v S X R l b V R 5 c G U + P E l 0 Z W 1 Q Y X R o P l N l Y 3 R p b 2 4 x L 2 1 v Z G V s X 2 N v Z W Z m P C 9 J d G V t U G F 0 a D 4 8 L 0 l 0 Z W 1 M b 2 N h d G l v b j 4 8 U 3 R h Y m x l R W 5 0 c m l l c z 4 8 R W 5 0 c n k g V H l w Z T 0 i S X N Q c m l 2 Y X R l I i B W Y W x 1 Z T 0 i b D A i I C 8 + P E V u d H J 5 I F R 5 c G U 9 I k Z p b G x F b m F i b G V k I i B W Y W x 1 Z T 0 i b D E i I C 8 + P E V u d H J 5 I F R 5 c G U 9 I k Z p b G x P Y m p l Y 3 R U e X B l I i B W Y W x 1 Z T 0 i c 1 R h Y m x l I i A v P j x F b n R y e S B U e X B l P S J G a W x s V G 9 E Y X R h T W 9 k Z W x F b m F i b G V k I i B W Y W x 1 Z T 0 i b D A i I C 8 + P E V u d H J 5 I F R 5 c G U 9 I k J 1 Z m Z l c k 5 l e H R S Z W Z y Z X N o I i B W Y W x 1 Z T 0 i b D E i I C 8 + P E V u d H J 5 I F R 5 c G U 9 I l J l c 3 V s d F R 5 c G U i I F Z h b H V l P S J z V G F i b G U i I C 8 + P E V u d H J 5 I F R 5 c G U 9 I k 5 h b W V V c G R h d G V k Q W Z 0 Z X J G a W x s I i B W Y W x 1 Z T 0 i b D A i I C 8 + P E V u d H J 5 I F R 5 c G U 9 I k Z p b G x U Y X J n Z X Q i I F Z h b H V l P S J z b W 9 k Z W x f Y 2 9 l Z m Y i I C 8 + P E V u d H J 5 I F R 5 c G U 9 I k Z p b G x l Z E N v b X B s Z X R l U m V z d W x 0 V G 9 X b 3 J r c 2 h l Z X Q i I F Z h b H V l P S J s M S I g L z 4 8 R W 5 0 c n k g V H l w Z T 0 i Q W R k Z W R U b 0 R h d G F N b 2 R l b C I g V m F s d W U 9 I m w w I i A v P j x F b n R y e S B U e X B l P S J G a W x s Q 2 9 1 b n Q i I F Z h b H V l P S J s M z c i I C 8 + P E V u d H J 5 I F R 5 c G U 9 I k Z p b G x F c n J v c k N v Z G U i I F Z h b H V l P S J z V W 5 r b m 9 3 b i I g L z 4 8 R W 5 0 c n k g V H l w Z T 0 i R m l s b E V y c m 9 y Q 2 9 1 b n Q i I F Z h b H V l P S J s M C I g L z 4 8 R W 5 0 c n k g V H l w Z T 0 i R m l s b E x h c 3 R V c G R h d G V k I i B W Y W x 1 Z T 0 i Z D I w M j Q t M D Y t M D Z U M T I 6 N T Y 6 N D U u M T I 5 M T g 1 M 1 o i I C 8 + P E V u d H J 5 I F R 5 c G U 9 I k Z p b G x D b 2 x 1 b W 5 U e X B l c y I g V m F s d W U 9 I n N C Z 1 k 9 I i A v P j x F b n R y e S B U e X B l P S J G a W x s Q 2 9 s d W 1 u T m F t Z X M i I F Z h b H V l P S J z W y Z x d W 9 0 O 0 N v b H V t b j E m c X V v d D s s J n F 1 b 3 Q 7 Q 2 9 s d W 1 u M i Z x d W 9 0 O 1 0 i I C 8 + P E V u d H J 5 I F R 5 c G U 9 I k Z p b G x T d G F 0 d X M i I F Z h b H V l P S J z Q 2 9 t c G x l d G U i I C 8 + P E V u d H J 5 I F R 5 c G U 9 I l J l b G F 0 a W 9 u c 2 h p c E l u Z m 9 D b 2 5 0 Y W l u Z X I i I F Z h b H V l P S J z e y Z x d W 9 0 O 2 N v b H V t b k N v d W 5 0 J n F 1 b 3 Q 7 O j I s J n F 1 b 3 Q 7 a 2 V 5 Q 2 9 s d W 1 u T m F t Z X M m c X V v d D s 6 W 1 0 s J n F 1 b 3 Q 7 c X V l c n l S Z W x h d G l v b n N o a X B z J n F 1 b 3 Q 7 O l t d L C Z x d W 9 0 O 2 N v b H V t b k l k Z W 5 0 a X R p Z X M m c X V v d D s 6 W y Z x d W 9 0 O 1 N l Y 3 R p b 2 4 x L 2 1 v Z G V s X 2 N v Z W Z m L 0 F 1 d G 9 S Z W 1 v d m V k Q 2 9 s d W 1 u c z E u e 0 N v b H V t b j E s M H 0 m c X V v d D s s J n F 1 b 3 Q 7 U 2 V j d G l v b j E v b W 9 k Z W x f Y 2 9 l Z m Y v Q X V 0 b 1 J l b W 9 2 Z W R D b 2 x 1 b W 5 z M S 5 7 Q 2 9 s d W 1 u M i w x f S Z x d W 9 0 O 1 0 s J n F 1 b 3 Q 7 Q 2 9 s d W 1 u Q 2 9 1 b n Q m c X V v d D s 6 M i w m c X V v d D t L Z X l D b 2 x 1 b W 5 O Y W 1 l c y Z x d W 9 0 O z p b X S w m c X V v d D t D b 2 x 1 b W 5 J Z G V u d G l 0 a W V z J n F 1 b 3 Q 7 O l s m c X V v d D t T Z W N 0 a W 9 u M S 9 t b 2 R l b F 9 j b 2 V m Z i 9 B d X R v U m V t b 3 Z l Z E N v b H V t b n M x L n t D b 2 x 1 b W 4 x L D B 9 J n F 1 b 3 Q 7 L C Z x d W 9 0 O 1 N l Y 3 R p b 2 4 x L 2 1 v Z G V s X 2 N v Z W Z m L 0 F 1 d G 9 S Z W 1 v d m V k Q 2 9 s d W 1 u c z E u e 0 N v b H V t b j I s M X 0 m c X V v d D t d L C Z x d W 9 0 O 1 J l b G F 0 a W 9 u c 2 h p c E l u Z m 8 m c X V v d D s 6 W 1 1 9 I i A v P j w v U 3 R h Y m x l R W 5 0 c m l l c z 4 8 L 0 l 0 Z W 0 + P E l 0 Z W 0 + P E l 0 Z W 1 M b 2 N h d G l v b j 4 8 S X R l b V R 5 c G U + R m 9 y b X V s Y T w v S X R l b V R 5 c G U + P E l 0 Z W 1 Q Y X R o P l N l Y 3 R p b 2 4 x L 2 1 v Z G V s X 2 N v Z W Z m L 0 w l Q z M l Q T R o Z G U 8 L 0 l 0 Z W 1 Q Y X R o P j w v S X R l b U x v Y 2 F 0 a W 9 u P j x T d G F i b G V F b n R y a W V z I C 8 + P C 9 J d G V t P j x J d G V t P j x J d G V t T G 9 j Y X R p b 2 4 + P E l 0 Z W 1 U e X B l P k Z v c m 1 1 b G E 8 L 0 l 0 Z W 1 U e X B l P j x J d G V t U G F 0 a D 5 T Z W N 0 a W 9 u M S 9 t b 2 R l b F 9 j b 2 V m Z i 9 N d X V 0 Z X R 0 d S U y M H R 5 e X B w a T w v S X R l b V B h d G g + P C 9 J d G V t T G 9 j Y X R p b 2 4 + P F N 0 Y W J s Z U V u d H J p Z X M g L z 4 8 L 0 l 0 Z W 0 + P E l 0 Z W 0 + P E l 0 Z W 1 M b 2 N h d G l v b j 4 8 S X R l b V R 5 c G U + R m 9 y b X V s Y T w v S X R l b V R 5 c G U + P E l 0 Z W 1 Q Y X R o P l N l Y 3 R p b 2 4 x L 2 Z 1 b G x f b W 9 k Z W x f Y 2 9 l Z m 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R m l s b G V k Q 2 9 t c G x l d G V S Z X N 1 b H R U b 1 d v c m t z a G V l d C I g V m F s d W U 9 I m w x I i A v P j x F b n R y e S B U e X B l P S J B Z G R l Z F R v R G F 0 Y U 1 v Z G V s I i B W Y W x 1 Z T 0 i b D A i I C 8 + P E V u d H J 5 I F R 5 c G U 9 I k Z p b G x D b 3 V u d C I g V m F s d W U 9 I m w z N i I g L z 4 8 R W 5 0 c n k g V H l w Z T 0 i R m l s b E V y c m 9 y Q 2 9 k Z S I g V m F s d W U 9 I n N V b m t u b 3 d u I i A v P j x F b n R y e S B U e X B l P S J G a W x s R X J y b 3 J D b 3 V u d C I g V m F s d W U 9 I m w w I i A v P j x F b n R y e S B U e X B l P S J G a W x s T G F z d F V w Z G F 0 Z W Q i I F Z h b H V l P S J k M j A y N C 0 w N i 0 x M F Q w N z o w M j o y N S 4 2 N j Y y O D Q w W i I g L z 4 8 R W 5 0 c n k g V H l w Z T 0 i R m l s b E N v b H V t b l R 5 c G V z I i B W Y W x 1 Z T 0 i c 0 J n W T 0 i I C 8 + P E V u d H J 5 I F R 5 c G U 9 I k Z p b G x D b 2 x 1 b W 5 O Y W 1 l c y I g V m F s d W U 9 I n N b J n F 1 b 3 Q 7 Q 2 9 s d W 1 u M S Z x d W 9 0 O y w m c X V v d D t D b 2 x 1 b W 4 y J n F 1 b 3 Q 7 X S I g L z 4 8 R W 5 0 c n k g V H l w Z T 0 i R m l s b F N 0 Y X R 1 c y I g V m F s d W U 9 I n N D b 2 1 w b G V 0 Z S I g L z 4 8 R W 5 0 c n k g V H l w Z T 0 i U m V s Y X R p b 2 5 z a G l w S W 5 m b 0 N v b n R h a W 5 l c i I g V m F s d W U 9 I n N 7 J n F 1 b 3 Q 7 Y 2 9 s d W 1 u Q 2 9 1 b n Q m c X V v d D s 6 M i w m c X V v d D t r Z X l D b 2 x 1 b W 5 O Y W 1 l c y Z x d W 9 0 O z p b X S w m c X V v d D t x d W V y e V J l b G F 0 a W 9 u c 2 h p c H M m c X V v d D s 6 W 1 0 s J n F 1 b 3 Q 7 Y 2 9 s d W 1 u S W R l b n R p d G l l c y Z x d W 9 0 O z p b J n F 1 b 3 Q 7 U 2 V j d G l v b j E v Z n V s b F 9 t b 2 R l b F 9 j b 2 V m Z i 9 B d X R v U m V t b 3 Z l Z E N v b H V t b n M x L n t D b 2 x 1 b W 4 x L D B 9 J n F 1 b 3 Q 7 L C Z x d W 9 0 O 1 N l Y 3 R p b 2 4 x L 2 Z 1 b G x f b W 9 k Z W x f Y 2 9 l Z m Y v Q X V 0 b 1 J l b W 9 2 Z W R D b 2 x 1 b W 5 z M S 5 7 Q 2 9 s d W 1 u M i w x f S Z x d W 9 0 O 1 0 s J n F 1 b 3 Q 7 Q 2 9 s d W 1 u Q 2 9 1 b n Q m c X V v d D s 6 M i w m c X V v d D t L Z X l D b 2 x 1 b W 5 O Y W 1 l c y Z x d W 9 0 O z p b X S w m c X V v d D t D b 2 x 1 b W 5 J Z G V u d G l 0 a W V z J n F 1 b 3 Q 7 O l s m c X V v d D t T Z W N 0 a W 9 u M S 9 m d W x s X 2 1 v Z G V s X 2 N v Z W Z m L 0 F 1 d G 9 S Z W 1 v d m V k Q 2 9 s d W 1 u c z E u e 0 N v b H V t b j E s M H 0 m c X V v d D s s J n F 1 b 3 Q 7 U 2 V j d G l v b j E v Z n V s b F 9 t b 2 R l b F 9 j b 2 V m Z i 9 B d X R v U m V t b 3 Z l Z E N v b H V t b n M x L n t D b 2 x 1 b W 4 y L D F 9 J n F 1 b 3 Q 7 X S w m c X V v d D t S Z W x h d G l v b n N o a X B J b m Z v J n F 1 b 3 Q 7 O l t d f S I g L z 4 8 L 1 N 0 Y W J s Z U V u d H J p Z X M + P C 9 J d G V t P j x J d G V t P j x J d G V t T G 9 j Y X R p b 2 4 + P E l 0 Z W 1 U e X B l P k Z v c m 1 1 b G E 8 L 0 l 0 Z W 1 U e X B l P j x J d G V t U G F 0 a D 5 T Z W N 0 a W 9 u M S 9 m d W x s X 2 1 v Z G V s X 2 N v Z W Z m L 0 w l Q z M l Q T R o Z G U 8 L 0 l 0 Z W 1 Q Y X R o P j w v S X R l b U x v Y 2 F 0 a W 9 u P j x T d G F i b G V F b n R y a W V z I C 8 + P C 9 J d G V t P j x J d G V t P j x J d G V t T G 9 j Y X R p b 2 4 + P E l 0 Z W 1 U e X B l P k Z v c m 1 1 b G E 8 L 0 l 0 Z W 1 U e X B l P j x J d G V t U G F 0 a D 5 T Z W N 0 a W 9 u M S 9 m d W x s X 2 1 v Z G V s X 2 N v Z W Z m L 0 1 1 d X R l d H R 1 J T I w d H l 5 c H B p P C 9 J d G V t U G F 0 a D 4 8 L 0 l 0 Z W 1 M b 2 N h d G l v b j 4 8 U 3 R h Y m x l R W 5 0 c m l l c y A v P j w v S X R l b T 4 8 S X R l b T 4 8 S X R l b U x v Y 2 F 0 a W 9 u P j x J d G V t V H l w Z T 5 G b 3 J t d W x h P C 9 J d G V t V H l w Z T 4 8 S X R l b V B h d G g + U 2 V j d G l v b j E v Z n V s b F 9 t b 2 R l b F 9 j b 2 V m Z i U y M C g y K T 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G a W x s Z W R D b 2 1 w b G V 0 Z V J l c 3 V s d F R v V 2 9 y a 3 N o Z W V 0 I i B W Y W x 1 Z T 0 i b D E i I C 8 + P E V u d H J 5 I F R 5 c G U 9 I k F k Z G V k V G 9 E Y X R h T W 9 k Z W w i I F Z h b H V l P S J s M C I g L z 4 8 R W 5 0 c n k g V H l w Z T 0 i R m l s b E N v d W 5 0 I i B W Y W x 1 Z T 0 i b D U 1 I i A v P j x F b n R y e S B U e X B l P S J G a W x s R X J y b 3 J D b 2 R l I i B W Y W x 1 Z T 0 i c 1 V u a 2 5 v d 2 4 i I C 8 + P E V u d H J 5 I F R 5 c G U 9 I k Z p b G x F c n J v c k N v d W 5 0 I i B W Y W x 1 Z T 0 i b D A i I C 8 + P E V u d H J 5 I F R 5 c G U 9 I k Z p b G x M Y X N 0 V X B k Y X R l Z C I g V m F s d W U 9 I m Q y M D I 0 L T A 2 L T E y V D E x O j Q 4 O j Q 5 L j g 4 O T Q 1 N z F a I i A v P j x F b n R y e S B U e X B l P S J G a W x s Q 2 9 s d W 1 u V H l w Z X M i I F Z h b H V l P S J z Q m d Z P S I g L z 4 8 R W 5 0 c n k g V H l w Z T 0 i R m l s b E N v b H V t b k 5 h b W V z I i B W Y W x 1 Z T 0 i c 1 s m c X V v d D t D b 2 x 1 b W 4 x J n F 1 b 3 Q 7 L C Z x d W 9 0 O 0 N v b H V t b j I m c X V v d D t d I i A v P j x F b n R y e S B U e X B l P S J G a W x s U 3 R h d H V z I i B W Y W x 1 Z T 0 i c 0 N v b X B s Z X R l I i A v P j x F b n R y e S B U e X B l P S J S Z W x h d G l v b n N o a X B J b m Z v Q 2 9 u d G F p b m V y I i B W Y W x 1 Z T 0 i c 3 s m c X V v d D t j b 2 x 1 b W 5 D b 3 V u d C Z x d W 9 0 O z o y L C Z x d W 9 0 O 2 t l e U N v b H V t b k 5 h b W V z J n F 1 b 3 Q 7 O l t d L C Z x d W 9 0 O 3 F 1 Z X J 5 U m V s Y X R p b 2 5 z a G l w c y Z x d W 9 0 O z p b X S w m c X V v d D t j b 2 x 1 b W 5 J Z G V u d G l 0 a W V z J n F 1 b 3 Q 7 O l s m c X V v d D t T Z W N 0 a W 9 u M S 9 m d W x s X 2 1 v Z G V s X 2 N v Z W Z m I C g y K S 9 B d X R v U m V t b 3 Z l Z E N v b H V t b n M x L n t D b 2 x 1 b W 4 x L D B 9 J n F 1 b 3 Q 7 L C Z x d W 9 0 O 1 N l Y 3 R p b 2 4 x L 2 Z 1 b G x f b W 9 k Z W x f Y 2 9 l Z m Y g K D I p L 0 F 1 d G 9 S Z W 1 v d m V k Q 2 9 s d W 1 u c z E u e 0 N v b H V t b j I s M X 0 m c X V v d D t d L C Z x d W 9 0 O 0 N v b H V t b k N v d W 5 0 J n F 1 b 3 Q 7 O j I s J n F 1 b 3 Q 7 S 2 V 5 Q 2 9 s d W 1 u T m F t Z X M m c X V v d D s 6 W 1 0 s J n F 1 b 3 Q 7 Q 2 9 s d W 1 u S W R l b n R p d G l l c y Z x d W 9 0 O z p b J n F 1 b 3 Q 7 U 2 V j d G l v b j E v Z n V s b F 9 t b 2 R l b F 9 j b 2 V m Z i A o M i k v Q X V 0 b 1 J l b W 9 2 Z W R D b 2 x 1 b W 5 z M S 5 7 Q 2 9 s d W 1 u M S w w f S Z x d W 9 0 O y w m c X V v d D t T Z W N 0 a W 9 u M S 9 m d W x s X 2 1 v Z G V s X 2 N v Z W Z m I C g y K S 9 B d X R v U m V t b 3 Z l Z E N v b H V t b n M x L n t D b 2 x 1 b W 4 y L D F 9 J n F 1 b 3 Q 7 X S w m c X V v d D t S Z W x h d G l v b n N o a X B J b m Z v J n F 1 b 3 Q 7 O l t d f S I g L z 4 8 L 1 N 0 Y W J s Z U V u d H J p Z X M + P C 9 J d G V t P j x J d G V t P j x J d G V t T G 9 j Y X R p b 2 4 + P E l 0 Z W 1 U e X B l P k Z v c m 1 1 b G E 8 L 0 l 0 Z W 1 U e X B l P j x J d G V t U G F 0 a D 5 T Z W N 0 a W 9 u M S 9 m d W x s X 2 1 v Z G V s X 2 N v Z W Z m J T I w K D I p L 0 w l Q z M l Q T R o Z G U 8 L 0 l 0 Z W 1 Q Y X R o P j w v S X R l b U x v Y 2 F 0 a W 9 u P j x T d G F i b G V F b n R y a W V z I C 8 + P C 9 J d G V t P j x J d G V t P j x J d G V t T G 9 j Y X R p b 2 4 + P E l 0 Z W 1 U e X B l P k Z v c m 1 1 b G E 8 L 0 l 0 Z W 1 U e X B l P j x J d G V t U G F 0 a D 5 T Z W N 0 a W 9 u M S 9 m d W x s X 2 1 v Z G V s X 2 N v Z W Z m J T I w K D I p L 0 1 1 d X R l d H R 1 J T I w d H l 5 c H B p P C 9 J d G V t U G F 0 a D 4 8 L 0 l 0 Z W 1 M b 2 N h d G l v b j 4 8 U 3 R h Y m x l R W 5 0 c m l l c y A v P j w v S X R l b T 4 8 L 0 l 0 Z W 1 z P j w v T G 9 j Y W x Q Y W N r Y W d l T W V 0 Y W R h d G F G a W x l P h Y A A A B Q S w U G A A A A A A A A A A A A A A A A A A A A A A A A 2 g A A A A E A A A D Q j J 3 f A R X R E Y x 6 A M B P w p f r A Q A A A E s t T a H o J d V C o d I B R S U M d h 8 A A A A A A g A A A A A A A 2 Y A A M A A A A A Q A A A A d T q z i S 3 I K t F b q f f B f C i e p A A A A A A E g A A A o A A A A B A A A A B T X F + n C E s a n F x p 0 + Z 5 H M j w U A A A A F g m P S R x w c f R 7 b Z H Q 9 Y H 3 S l H 1 p v Y 0 C P T n 1 r b V m h L M 0 c j V Z p 3 1 / F 8 8 H D I u U y f p y 3 Z X n J P u 5 c Z + K l I v x g v Y m t e v C 5 2 B P 1 1 q x C z 4 r 5 + 1 + 3 8 H 6 G a F A A A A H 6 3 7 q E s 1 L 3 U o e g 9 F y V B J f P o Y d s d < / D a t a M a s h u p > 
</file>

<file path=customXml/itemProps1.xml><?xml version="1.0" encoding="utf-8"?>
<ds:datastoreItem xmlns:ds="http://schemas.openxmlformats.org/officeDocument/2006/customXml" ds:itemID="{60211344-EBF2-42D1-BD35-B2107EB03C80}">
  <ds:schemaRefs>
    <ds:schemaRef ds:uri="http://schemas.microsoft.com/DataMashup"/>
  </ds:schemaRefs>
</ds:datastoreItem>
</file>

<file path=docMetadata/LabelInfo.xml><?xml version="1.0" encoding="utf-8"?>
<clbl:labelList xmlns:clbl="http://schemas.microsoft.com/office/2020/mipLabelMetadata">
  <clbl:label id="{7c14dfa4-c0fc-4725-9f04-76a443deb095}" enabled="0" method="" siteId="{7c14dfa4-c0fc-4725-9f04-76a443deb095}"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Laskentataulukot</vt:lpstr>
      </vt:variant>
      <vt:variant>
        <vt:i4>3</vt:i4>
      </vt:variant>
    </vt:vector>
  </HeadingPairs>
  <TitlesOfParts>
    <vt:vector size="3" baseType="lpstr">
      <vt:lpstr>Seloste</vt:lpstr>
      <vt:lpstr>Laskuri</vt:lpstr>
      <vt:lpstr>Malli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Aikio Sami (LUKE)</dc:creator>
  <cp:lastModifiedBy>Aikio Sami (LUKE)</cp:lastModifiedBy>
  <dcterms:created xsi:type="dcterms:W3CDTF">2023-06-02T06:55:40Z</dcterms:created>
  <dcterms:modified xsi:type="dcterms:W3CDTF">2024-08-22T11:18:00Z</dcterms:modified>
</cp:coreProperties>
</file>