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G:\Luke2\STAT Kasvitilastot\Sato\Lopullinen sato\työtiedostot\2024\Tiedonkeruu\Verkkokysely\Nurmilaskuri\"/>
    </mc:Choice>
  </mc:AlternateContent>
  <xr:revisionPtr revIDLastSave="0" documentId="8_{F4FBED0F-3AD9-4781-AF42-50014703A111}" xr6:coauthVersionLast="47" xr6:coauthVersionMax="47" xr10:uidLastSave="{00000000-0000-0000-0000-000000000000}"/>
  <workbookProtection workbookAlgorithmName="SHA-512" workbookHashValue="DKbsb7s713CunJpE3UJUJsnlxlKmWDJNUlNkzbiWL5ndTweyROi5qnQt++Q6O7HmQiXerPWpnwlBMLL0bgPRKw==" workbookSaltValue="O1PYCLDhMtIA7pRy9gqUBQ==" workbookSpinCount="100000" lockStructure="1"/>
  <bookViews>
    <workbookView showHorizontalScroll="0" showVerticalScroll="0" xWindow="28680" yWindow="-120" windowWidth="29040" windowHeight="15840" xr2:uid="{6E47D57E-8F8D-4C67-8832-E856B83C1175}"/>
  </bookViews>
  <sheets>
    <sheet name="etusivu" sheetId="4" r:id="rId1"/>
    <sheet name="Kuivaheinä" sheetId="2" r:id="rId2"/>
    <sheet name="Säilörehu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2" l="1"/>
  <c r="F60" i="3"/>
  <c r="D60" i="3"/>
  <c r="A12" i="3"/>
  <c r="A13" i="3"/>
  <c r="A14" i="3"/>
  <c r="A15" i="3"/>
  <c r="A11" i="3"/>
  <c r="D12" i="3"/>
  <c r="D13" i="3"/>
  <c r="D14" i="3"/>
  <c r="D15" i="3"/>
  <c r="D11" i="3"/>
  <c r="B5" i="2"/>
  <c r="B6" i="2"/>
  <c r="B7" i="2"/>
  <c r="B8" i="2"/>
  <c r="B4" i="2"/>
  <c r="B20" i="3"/>
  <c r="D20" i="3" s="1"/>
  <c r="A20" i="3" s="1"/>
  <c r="B21" i="3"/>
  <c r="D21" i="3" s="1"/>
  <c r="A21" i="3" s="1"/>
  <c r="B22" i="3"/>
  <c r="D22" i="3" s="1"/>
  <c r="A22" i="3" s="1"/>
  <c r="B23" i="3"/>
  <c r="D23" i="3" s="1"/>
  <c r="A23" i="3" s="1"/>
  <c r="B19" i="3"/>
  <c r="D19" i="3" s="1"/>
  <c r="A19" i="3" s="1"/>
  <c r="B28" i="3"/>
  <c r="D28" i="3" s="1"/>
  <c r="A28" i="3" s="1"/>
  <c r="B29" i="3"/>
  <c r="D29" i="3" s="1"/>
  <c r="A29" i="3" s="1"/>
  <c r="B30" i="3"/>
  <c r="D30" i="3" s="1"/>
  <c r="A30" i="3" s="1"/>
  <c r="B31" i="3"/>
  <c r="D31" i="3" s="1"/>
  <c r="A31" i="3" s="1"/>
  <c r="B32" i="3"/>
  <c r="D32" i="3" s="1"/>
  <c r="A32" i="3" s="1"/>
  <c r="B38" i="3"/>
  <c r="D38" i="3" s="1"/>
  <c r="A38" i="3" s="1"/>
  <c r="B39" i="3"/>
  <c r="D39" i="3" s="1"/>
  <c r="A39" i="3" s="1"/>
  <c r="B40" i="3"/>
  <c r="D40" i="3" s="1"/>
  <c r="A40" i="3" s="1"/>
  <c r="B41" i="3"/>
  <c r="D41" i="3" s="1"/>
  <c r="A41" i="3" s="1"/>
  <c r="B37" i="3"/>
  <c r="D37" i="3" s="1"/>
  <c r="A37" i="3" s="1"/>
  <c r="D45" i="3"/>
  <c r="D48" i="3"/>
  <c r="D47" i="3"/>
  <c r="D46" i="3"/>
  <c r="B18" i="2"/>
  <c r="B11" i="2"/>
  <c r="D8" i="3"/>
  <c r="A8" i="3" s="1"/>
  <c r="D7" i="3"/>
  <c r="A7" i="3" s="1"/>
  <c r="D6" i="3"/>
  <c r="A6" i="3" s="1"/>
  <c r="D5" i="3"/>
  <c r="A5" i="3" s="1"/>
  <c r="D4" i="3"/>
  <c r="A4" i="3" s="1"/>
  <c r="B12" i="2"/>
  <c r="B13" i="2"/>
  <c r="B14" i="2"/>
  <c r="B15" i="2"/>
  <c r="B26" i="2"/>
  <c r="B27" i="2"/>
  <c r="B28" i="2"/>
  <c r="B29" i="2"/>
  <c r="B25" i="2"/>
  <c r="B19" i="2"/>
  <c r="B20" i="2"/>
  <c r="B21" i="2"/>
  <c r="B22" i="2"/>
  <c r="F2" i="3" l="1"/>
  <c r="D49" i="3"/>
  <c r="D2" i="3"/>
  <c r="B2" i="2"/>
</calcChain>
</file>

<file path=xl/sharedStrings.xml><?xml version="1.0" encoding="utf-8"?>
<sst xmlns="http://schemas.openxmlformats.org/spreadsheetml/2006/main" count="120" uniqueCount="50">
  <si>
    <t>kg</t>
  </si>
  <si>
    <t>Kuivaheinä</t>
  </si>
  <si>
    <t>Pienpaali</t>
  </si>
  <si>
    <t>Kanttipaali</t>
  </si>
  <si>
    <t>Pyörö-paalien määrä</t>
  </si>
  <si>
    <t>Pyörö-paalien halkaisija, cm</t>
  </si>
  <si>
    <t>Rehun kuiva-aine, %</t>
  </si>
  <si>
    <t>Yhden paalin massa, kg</t>
  </si>
  <si>
    <t>Kantti-paalien pituus, cm</t>
  </si>
  <si>
    <t>Kantti-paalien leveys, cm</t>
  </si>
  <si>
    <t>Kantti-paalien korkeus, cm</t>
  </si>
  <si>
    <t>Kantti-paalien määrä</t>
  </si>
  <si>
    <t>Pien-paalien määrä</t>
  </si>
  <si>
    <t>Laakasiilo</t>
  </si>
  <si>
    <t>Rehupatjan korkeus pinnan taitteen kohdalta ,m (1)</t>
  </si>
  <si>
    <t>Rehupatjan korkeus korkeimmalta kohdalta,m (2)</t>
  </si>
  <si>
    <t>Rehupatjan kiilamaisen osan pituus, m (3)</t>
  </si>
  <si>
    <t>Auma</t>
  </si>
  <si>
    <t>Tornisiilo</t>
  </si>
  <si>
    <t>Rehupatjan korkeus  ,m (1)</t>
  </si>
  <si>
    <t>Siilon halkaisija, m (2)</t>
  </si>
  <si>
    <t>Ylhäältä</t>
  </si>
  <si>
    <t>Rehupatjan pituus, m (4)</t>
  </si>
  <si>
    <t>Laakasiilon leveys, m (5)</t>
  </si>
  <si>
    <t>Irtoheinä kasassa</t>
  </si>
  <si>
    <r>
      <t>Heinäkasan tilavuus, m</t>
    </r>
    <r>
      <rPr>
        <vertAlign val="superscript"/>
        <sz val="11"/>
        <color theme="1"/>
        <rFont val="Calibri"/>
        <family val="2"/>
        <scheme val="minor"/>
      </rPr>
      <t>3</t>
    </r>
  </si>
  <si>
    <t>Pyöröpaali (leveys 120 cm)</t>
  </si>
  <si>
    <t>Rehupatjan kiilamaisen osan pituus I, m (3)</t>
  </si>
  <si>
    <t>Rehupatjan kiilamaisen osan pituus II, m (5)</t>
  </si>
  <si>
    <t>Rehupatjan kiilamaisen osan leveys, m (6)</t>
  </si>
  <si>
    <t>Rehupatjan leveys, m (7)</t>
  </si>
  <si>
    <t>A</t>
  </si>
  <si>
    <t>B+C</t>
  </si>
  <si>
    <t>D+E</t>
  </si>
  <si>
    <t>F+G+H+I</t>
  </si>
  <si>
    <r>
      <t>m</t>
    </r>
    <r>
      <rPr>
        <vertAlign val="superscript"/>
        <sz val="11"/>
        <color rgb="FFFF0000"/>
        <rFont val="Calibri"/>
        <family val="2"/>
        <scheme val="minor"/>
      </rPr>
      <t>3</t>
    </r>
  </si>
  <si>
    <t>Auman tilavuus</t>
  </si>
  <si>
    <t>TILAVUUS</t>
  </si>
  <si>
    <t>↓</t>
  </si>
  <si>
    <t>Sato yhteensä:</t>
  </si>
  <si>
    <t>Säilörehu</t>
  </si>
  <si>
    <t xml:space="preserve"> ylhäältä</t>
  </si>
  <si>
    <t>Nurmisatolaskuri</t>
  </si>
  <si>
    <t>© Luonnonvarakeskus (Luke)</t>
  </si>
  <si>
    <t>Rehupatjan kokonais-pituus, m (4)</t>
  </si>
  <si>
    <t>KUIVA-AINESATO</t>
  </si>
  <si>
    <t>Kuiva-aine-%:</t>
  </si>
  <si>
    <t>%</t>
  </si>
  <si>
    <t>Kantti-paalin massa, kg</t>
  </si>
  <si>
    <t>Yhteensä: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</si>
</sst>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2CD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 applyProtection="1">
      <protection locked="0"/>
    </xf>
    <xf numFmtId="1" fontId="0" fillId="0" borderId="1" xfId="1" applyNumberFormat="1" applyFont="1" applyBorder="1" applyProtection="1">
      <protection locked="0"/>
    </xf>
    <xf numFmtId="0" fontId="0" fillId="3" borderId="0" xfId="0" applyFill="1" applyProtection="1"/>
    <xf numFmtId="0" fontId="9" fillId="3" borderId="0" xfId="0" applyFont="1" applyFill="1" applyProtection="1"/>
    <xf numFmtId="0" fontId="11" fillId="3" borderId="3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horizontal="center" wrapText="1"/>
    </xf>
    <xf numFmtId="0" fontId="0" fillId="3" borderId="5" xfId="0" applyFill="1" applyBorder="1" applyProtection="1"/>
    <xf numFmtId="0" fontId="10" fillId="3" borderId="0" xfId="0" applyFont="1" applyFill="1" applyAlignment="1" applyProtection="1">
      <alignment horizontal="center" vertical="center"/>
    </xf>
    <xf numFmtId="0" fontId="1" fillId="3" borderId="6" xfId="0" applyFont="1" applyFill="1" applyBorder="1" applyProtection="1"/>
    <xf numFmtId="3" fontId="12" fillId="5" borderId="1" xfId="0" applyNumberFormat="1" applyFont="1" applyFill="1" applyBorder="1" applyAlignment="1" applyProtection="1">
      <alignment horizontal="right" vertical="center"/>
    </xf>
    <xf numFmtId="0" fontId="16" fillId="3" borderId="7" xfId="0" applyFont="1" applyFill="1" applyBorder="1" applyAlignment="1" applyProtection="1">
      <alignment vertical="center"/>
    </xf>
    <xf numFmtId="1" fontId="12" fillId="5" borderId="1" xfId="1" applyNumberFormat="1" applyFont="1" applyFill="1" applyBorder="1" applyAlignment="1" applyProtection="1">
      <alignment horizontal="right" vertical="center"/>
    </xf>
    <xf numFmtId="0" fontId="16" fillId="3" borderId="0" xfId="0" applyFont="1" applyFill="1" applyAlignment="1" applyProtection="1">
      <alignment vertical="center"/>
    </xf>
    <xf numFmtId="0" fontId="0" fillId="0" borderId="0" xfId="0" applyProtection="1"/>
    <xf numFmtId="0" fontId="8" fillId="2" borderId="0" xfId="0" applyFont="1" applyFill="1" applyProtection="1"/>
    <xf numFmtId="0" fontId="13" fillId="0" borderId="0" xfId="0" applyFont="1" applyAlignment="1" applyProtection="1">
      <alignment horizontal="left" vertical="top"/>
    </xf>
    <xf numFmtId="3" fontId="0" fillId="5" borderId="2" xfId="0" applyNumberFormat="1" applyFill="1" applyBorder="1" applyProtection="1"/>
    <xf numFmtId="0" fontId="0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" fontId="0" fillId="6" borderId="0" xfId="0" applyNumberFormat="1" applyFill="1" applyProtection="1"/>
    <xf numFmtId="0" fontId="1" fillId="0" borderId="0" xfId="0" applyFont="1" applyProtection="1"/>
    <xf numFmtId="3" fontId="0" fillId="5" borderId="1" xfId="0" applyNumberFormat="1" applyFill="1" applyBorder="1" applyProtection="1"/>
    <xf numFmtId="0" fontId="8" fillId="3" borderId="0" xfId="0" applyFont="1" applyFill="1" applyProtection="1"/>
    <xf numFmtId="0" fontId="1" fillId="3" borderId="0" xfId="0" applyFont="1" applyFill="1" applyProtection="1"/>
    <xf numFmtId="3" fontId="0" fillId="3" borderId="4" xfId="0" applyNumberFormat="1" applyFill="1" applyBorder="1" applyProtection="1"/>
    <xf numFmtId="1" fontId="3" fillId="3" borderId="0" xfId="0" applyNumberFormat="1" applyFont="1" applyFill="1" applyProtection="1"/>
    <xf numFmtId="0" fontId="0" fillId="3" borderId="0" xfId="0" applyFill="1" applyBorder="1" applyProtection="1"/>
    <xf numFmtId="9" fontId="0" fillId="3" borderId="0" xfId="1" applyFont="1" applyFill="1" applyBorder="1" applyProtection="1"/>
    <xf numFmtId="0" fontId="3" fillId="3" borderId="0" xfId="0" applyFont="1" applyFill="1" applyProtection="1"/>
    <xf numFmtId="0" fontId="0" fillId="0" borderId="0" xfId="0" applyFill="1" applyProtection="1"/>
    <xf numFmtId="0" fontId="8" fillId="0" borderId="0" xfId="0" applyFont="1" applyFill="1" applyProtection="1"/>
    <xf numFmtId="3" fontId="0" fillId="5" borderId="0" xfId="0" applyNumberFormat="1" applyFill="1" applyBorder="1" applyProtection="1"/>
    <xf numFmtId="0" fontId="3" fillId="0" borderId="0" xfId="0" applyFont="1" applyFill="1" applyProtection="1"/>
    <xf numFmtId="0" fontId="0" fillId="0" borderId="0" xfId="0" applyFill="1" applyBorder="1" applyProtection="1"/>
    <xf numFmtId="9" fontId="0" fillId="0" borderId="0" xfId="1" applyFont="1" applyFill="1" applyBorder="1" applyProtection="1"/>
    <xf numFmtId="0" fontId="0" fillId="0" borderId="0" xfId="0" applyAlignment="1" applyProtection="1">
      <alignment horizontal="center" vertical="top"/>
    </xf>
    <xf numFmtId="0" fontId="1" fillId="5" borderId="4" xfId="0" applyFont="1" applyFill="1" applyBorder="1" applyProtection="1"/>
    <xf numFmtId="164" fontId="0" fillId="0" borderId="0" xfId="0" applyNumberFormat="1" applyBorder="1" applyProtection="1"/>
    <xf numFmtId="164" fontId="0" fillId="0" borderId="0" xfId="1" applyNumberFormat="1" applyFont="1" applyBorder="1" applyProtection="1"/>
    <xf numFmtId="1" fontId="0" fillId="0" borderId="0" xfId="1" applyNumberFormat="1" applyFont="1" applyBorder="1" applyProtection="1"/>
    <xf numFmtId="3" fontId="0" fillId="3" borderId="0" xfId="0" applyNumberFormat="1" applyFill="1" applyBorder="1" applyProtection="1"/>
    <xf numFmtId="1" fontId="8" fillId="2" borderId="0" xfId="0" applyNumberFormat="1" applyFont="1" applyFill="1" applyProtection="1"/>
    <xf numFmtId="0" fontId="0" fillId="5" borderId="0" xfId="0" applyFill="1" applyProtection="1"/>
    <xf numFmtId="0" fontId="3" fillId="0" borderId="0" xfId="0" applyFont="1" applyProtection="1"/>
    <xf numFmtId="0" fontId="8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left" indent="1"/>
    </xf>
    <xf numFmtId="3" fontId="5" fillId="0" borderId="2" xfId="0" applyNumberFormat="1" applyFont="1" applyBorder="1" applyProtection="1"/>
    <xf numFmtId="0" fontId="5" fillId="0" borderId="0" xfId="0" applyFont="1" applyProtection="1"/>
    <xf numFmtId="0" fontId="5" fillId="0" borderId="1" xfId="0" applyFont="1" applyBorder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3" fontId="5" fillId="0" borderId="1" xfId="0" applyNumberFormat="1" applyFont="1" applyFill="1" applyBorder="1" applyProtection="1"/>
    <xf numFmtId="164" fontId="5" fillId="0" borderId="1" xfId="0" applyNumberFormat="1" applyFont="1" applyBorder="1" applyProtection="1"/>
    <xf numFmtId="164" fontId="5" fillId="0" borderId="1" xfId="1" applyNumberFormat="1" applyFont="1" applyBorder="1" applyProtection="1"/>
    <xf numFmtId="0" fontId="1" fillId="0" borderId="0" xfId="0" applyFont="1" applyAlignment="1" applyProtection="1">
      <alignment horizontal="center" vertical="center"/>
    </xf>
    <xf numFmtId="3" fontId="6" fillId="0" borderId="0" xfId="0" applyNumberFormat="1" applyFont="1" applyAlignment="1" applyProtection="1">
      <alignment horizontal="right" vertical="center"/>
    </xf>
    <xf numFmtId="164" fontId="0" fillId="0" borderId="1" xfId="0" applyNumberForma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11" fillId="4" borderId="3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center" wrapText="1"/>
    </xf>
    <xf numFmtId="0" fontId="0" fillId="4" borderId="4" xfId="0" applyFill="1" applyBorder="1" applyProtection="1"/>
    <xf numFmtId="0" fontId="0" fillId="4" borderId="0" xfId="0" applyFill="1" applyProtection="1"/>
    <xf numFmtId="0" fontId="1" fillId="4" borderId="6" xfId="0" applyFont="1" applyFill="1" applyBorder="1" applyProtection="1"/>
    <xf numFmtId="0" fontId="1" fillId="0" borderId="0" xfId="0" applyFont="1" applyAlignment="1" applyProtection="1">
      <alignment vertical="top"/>
    </xf>
    <xf numFmtId="0" fontId="1" fillId="4" borderId="0" xfId="0" applyFont="1" applyFill="1" applyAlignment="1" applyProtection="1">
      <alignment vertical="top"/>
    </xf>
    <xf numFmtId="3" fontId="0" fillId="4" borderId="4" xfId="0" applyNumberFormat="1" applyFill="1" applyBorder="1" applyProtection="1"/>
    <xf numFmtId="1" fontId="3" fillId="4" borderId="0" xfId="0" applyNumberFormat="1" applyFont="1" applyFill="1" applyProtection="1"/>
    <xf numFmtId="0" fontId="0" fillId="4" borderId="0" xfId="0" applyFill="1" applyBorder="1" applyProtection="1"/>
    <xf numFmtId="9" fontId="0" fillId="4" borderId="0" xfId="1" applyFont="1" applyFill="1" applyBorder="1" applyProtection="1"/>
    <xf numFmtId="0" fontId="3" fillId="4" borderId="0" xfId="0" applyFont="1" applyFill="1" applyProtection="1"/>
    <xf numFmtId="0" fontId="16" fillId="4" borderId="2" xfId="0" applyFont="1" applyFill="1" applyBorder="1" applyAlignment="1" applyProtection="1">
      <alignment vertical="center"/>
    </xf>
    <xf numFmtId="3" fontId="0" fillId="0" borderId="8" xfId="0" applyNumberFormat="1" applyBorder="1" applyProtection="1">
      <protection locked="0"/>
    </xf>
    <xf numFmtId="1" fontId="3" fillId="0" borderId="8" xfId="0" applyNumberFormat="1" applyFont="1" applyBorder="1" applyProtection="1">
      <protection locked="0"/>
    </xf>
    <xf numFmtId="0" fontId="0" fillId="0" borderId="0" xfId="0" applyFont="1" applyAlignment="1" applyProtection="1">
      <alignment horizontal="right"/>
    </xf>
    <xf numFmtId="3" fontId="0" fillId="4" borderId="0" xfId="0" applyNumberFormat="1" applyFill="1" applyBorder="1" applyProtection="1"/>
    <xf numFmtId="3" fontId="0" fillId="5" borderId="4" xfId="0" applyNumberFormat="1" applyFill="1" applyBorder="1" applyProtection="1"/>
    <xf numFmtId="0" fontId="14" fillId="5" borderId="0" xfId="0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</cellXfs>
  <cellStyles count="2">
    <cellStyle name="Normaali" xfId="0" builtinId="0"/>
    <cellStyle name="Prosenttia" xfId="1" builtinId="5"/>
  </cellStyles>
  <dxfs count="0"/>
  <tableStyles count="1" defaultTableStyle="TableStyleMedium2" defaultPivotStyle="PivotStyleLight16">
    <tableStyle name="Invisible" pivot="0" table="0" count="0" xr9:uid="{CEE46819-CB30-4C96-B277-178711B7A33F}"/>
  </tableStyles>
  <colors>
    <mruColors>
      <color rgb="FFA2CD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123824</xdr:colOff>
      <xdr:row>2</xdr:row>
      <xdr:rowOff>0</xdr:rowOff>
    </xdr:from>
    <xdr:to>
      <xdr:col>7</xdr:col>
      <xdr:colOff>447675</xdr:colOff>
      <xdr:row>22</xdr:row>
      <xdr:rowOff>180975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3424" y="923925"/>
          <a:ext cx="3981451" cy="399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  <a:p>
          <a:r>
            <a:rPr lang="fi-FI" sz="1100" b="1"/>
            <a:t>KÄYTTÖOHJE:</a:t>
          </a:r>
        </a:p>
        <a:p>
          <a:endParaRPr lang="fi-FI" sz="1100" b="1"/>
        </a:p>
        <a:p>
          <a:endParaRPr lang="fi-FI" sz="1100" b="1"/>
        </a:p>
        <a:p>
          <a:endParaRPr lang="fi-FI" sz="1100" b="1"/>
        </a:p>
        <a:p>
          <a:endParaRPr lang="fi-FI" sz="1100" b="1"/>
        </a:p>
        <a:p>
          <a:r>
            <a:rPr lang="fi-FI" sz="1100" b="1"/>
            <a:t>1.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Valitse alta nurmirehulaji, jonka sadon haluat laskea</a:t>
          </a:r>
          <a:r>
            <a:rPr lang="fi-FI" sz="1100" b="0" baseline="0"/>
            <a:t>. </a:t>
          </a:r>
        </a:p>
        <a:p>
          <a:pPr lvl="1"/>
          <a:r>
            <a:rPr lang="fi-FI" sz="1100" b="1" baseline="0"/>
            <a:t>a. </a:t>
          </a:r>
          <a:r>
            <a:rPr lang="fi-FI" sz="1100" b="0" baseline="0"/>
            <a:t>Kuivaheinäsadon määrän voi laskea seuraavissa varastointimuodoissa: pyöröpaali, kanttipaali, pienpaali, irtoheinä.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 baseline="0"/>
            <a:t>b.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Säilörehusadon määrän voi laskea seuraavissa varastointimuodoissa: pyöröpaali, kanttipaali, laakasiilo, tornisiilo ja auma.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1" baseline="0"/>
        </a:p>
        <a:p>
          <a:r>
            <a:rPr lang="fi-FI" sz="1100" b="1" baseline="0"/>
            <a:t>2. </a:t>
          </a:r>
          <a:r>
            <a:rPr lang="fi-FI" sz="1100" b="0" baseline="0"/>
            <a:t>Syötä taulukkoon varastointimuotoihin liittyvät mitat ja kappalemäärät. Voit laskea tilan nurmirehun kokonaissadon eri varastoissa yhdellä kertaa.</a:t>
          </a:r>
        </a:p>
        <a:p>
          <a:endParaRPr lang="fi-FI" sz="1100" b="0" baseline="0"/>
        </a:p>
        <a:p>
          <a:r>
            <a:rPr lang="fi-FI" sz="1100" b="1" baseline="0"/>
            <a:t>3. </a:t>
          </a:r>
          <a:r>
            <a:rPr lang="fi-FI" sz="1100" b="0" baseline="0"/>
            <a:t>Kopioi</a:t>
          </a:r>
          <a:r>
            <a:rPr lang="fi-FI" sz="1100" b="1" baseline="0"/>
            <a:t> </a:t>
          </a:r>
          <a:r>
            <a:rPr lang="fi-FI" sz="1100" b="0" baseline="0"/>
            <a:t>laskentataulukon yläreunan 'Sato yhteensä' -määrä ja tarvittaessa kuiva-aineprosentti verkkokyselyyn.</a:t>
          </a:r>
          <a:endParaRPr lang="fi-FI" sz="1100" b="0"/>
        </a:p>
      </xdr:txBody>
    </xdr:sp>
    <xdr:clientData/>
  </xdr:twoCellAnchor>
  <xdr:twoCellAnchor editAs="oneCell">
    <xdr:from>
      <xdr:col>5</xdr:col>
      <xdr:colOff>600075</xdr:colOff>
      <xdr:row>2</xdr:row>
      <xdr:rowOff>57150</xdr:rowOff>
    </xdr:from>
    <xdr:to>
      <xdr:col>7</xdr:col>
      <xdr:colOff>421755</xdr:colOff>
      <xdr:row>6</xdr:row>
      <xdr:rowOff>147368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981075"/>
          <a:ext cx="1040880" cy="852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44970</xdr:colOff>
      <xdr:row>0</xdr:row>
      <xdr:rowOff>478771</xdr:rowOff>
    </xdr:from>
    <xdr:to>
      <xdr:col>0</xdr:col>
      <xdr:colOff>1085850</xdr:colOff>
      <xdr:row>1</xdr:row>
      <xdr:rowOff>664239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70" y="478771"/>
          <a:ext cx="1040880" cy="852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16</xdr:row>
      <xdr:rowOff>238126</xdr:rowOff>
    </xdr:from>
    <xdr:to>
      <xdr:col>17</xdr:col>
      <xdr:colOff>352427</xdr:colOff>
      <xdr:row>17</xdr:row>
      <xdr:rowOff>657226</xdr:rowOff>
    </xdr:to>
    <xdr:sp macro="" textlink="">
      <xdr:nvSpPr>
        <xdr:cNvPr id="2" name="Suorakulmainen kolm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10715625" y="5191126"/>
          <a:ext cx="1457327" cy="800100"/>
        </a:xfrm>
        <a:prstGeom prst="rtTriangle">
          <a:avLst/>
        </a:prstGeom>
        <a:solidFill>
          <a:srgbClr val="A2CD8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361954</xdr:colOff>
      <xdr:row>16</xdr:row>
      <xdr:rowOff>247651</xdr:rowOff>
    </xdr:from>
    <xdr:to>
      <xdr:col>20</xdr:col>
      <xdr:colOff>276229</xdr:colOff>
      <xdr:row>17</xdr:row>
      <xdr:rowOff>657226</xdr:rowOff>
    </xdr:to>
    <xdr:sp macro="" textlink="">
      <xdr:nvSpPr>
        <xdr:cNvPr id="3" name="Suorakulmi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82479" y="5200651"/>
          <a:ext cx="1743075" cy="790575"/>
        </a:xfrm>
        <a:prstGeom prst="rect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361954</xdr:colOff>
      <xdr:row>16</xdr:row>
      <xdr:rowOff>114301</xdr:rowOff>
    </xdr:from>
    <xdr:to>
      <xdr:col>20</xdr:col>
      <xdr:colOff>285754</xdr:colOff>
      <xdr:row>16</xdr:row>
      <xdr:rowOff>238126</xdr:rowOff>
    </xdr:to>
    <xdr:sp macro="" textlink="">
      <xdr:nvSpPr>
        <xdr:cNvPr id="4" name="Tasakylkinen kolmi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182479" y="5067301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68585</xdr:colOff>
      <xdr:row>16</xdr:row>
      <xdr:rowOff>104776</xdr:rowOff>
    </xdr:from>
    <xdr:to>
      <xdr:col>19</xdr:col>
      <xdr:colOff>295279</xdr:colOff>
      <xdr:row>17</xdr:row>
      <xdr:rowOff>657226</xdr:rowOff>
    </xdr:to>
    <xdr:sp macro="" textlink="">
      <xdr:nvSpPr>
        <xdr:cNvPr id="5" name="Oikea aaltosulj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08310" y="5057776"/>
          <a:ext cx="226694" cy="9334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342903</xdr:colOff>
      <xdr:row>16</xdr:row>
      <xdr:rowOff>238126</xdr:rowOff>
    </xdr:from>
    <xdr:to>
      <xdr:col>17</xdr:col>
      <xdr:colOff>581028</xdr:colOff>
      <xdr:row>17</xdr:row>
      <xdr:rowOff>657226</xdr:rowOff>
    </xdr:to>
    <xdr:sp macro="" textlink="">
      <xdr:nvSpPr>
        <xdr:cNvPr id="6" name="Oikea aaltosulj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163428" y="5191126"/>
          <a:ext cx="238125" cy="8001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15</xdr:col>
      <xdr:colOff>123825</xdr:colOff>
      <xdr:row>17</xdr:row>
      <xdr:rowOff>705805</xdr:rowOff>
    </xdr:from>
    <xdr:to>
      <xdr:col>20</xdr:col>
      <xdr:colOff>266703</xdr:colOff>
      <xdr:row>17</xdr:row>
      <xdr:rowOff>895351</xdr:rowOff>
    </xdr:to>
    <xdr:sp macro="" textlink="">
      <xdr:nvSpPr>
        <xdr:cNvPr id="7" name="Oikea aaltosulj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5400000">
          <a:off x="12225816" y="4539139"/>
          <a:ext cx="189546" cy="319087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15</xdr:col>
      <xdr:colOff>114300</xdr:colOff>
      <xdr:row>17</xdr:row>
      <xdr:rowOff>666754</xdr:rowOff>
    </xdr:from>
    <xdr:to>
      <xdr:col>17</xdr:col>
      <xdr:colOff>352427</xdr:colOff>
      <xdr:row>17</xdr:row>
      <xdr:rowOff>1085853</xdr:rowOff>
    </xdr:to>
    <xdr:sp macro="" textlink="">
      <xdr:nvSpPr>
        <xdr:cNvPr id="8" name="Oikea aaltosulj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5400000">
          <a:off x="11234739" y="5481640"/>
          <a:ext cx="419099" cy="145732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342904</xdr:colOff>
      <xdr:row>17</xdr:row>
      <xdr:rowOff>66676</xdr:rowOff>
    </xdr:from>
    <xdr:to>
      <xdr:col>19</xdr:col>
      <xdr:colOff>581029</xdr:colOff>
      <xdr:row>17</xdr:row>
      <xdr:rowOff>304801</xdr:rowOff>
    </xdr:to>
    <xdr:sp macro="" textlink="">
      <xdr:nvSpPr>
        <xdr:cNvPr id="9" name="Tekstiruutu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3382629" y="5400676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2</a:t>
          </a:r>
        </a:p>
      </xdr:txBody>
    </xdr:sp>
    <xdr:clientData/>
  </xdr:twoCellAnchor>
  <xdr:twoCellAnchor>
    <xdr:from>
      <xdr:col>18</xdr:col>
      <xdr:colOff>38104</xdr:colOff>
      <xdr:row>17</xdr:row>
      <xdr:rowOff>152401</xdr:rowOff>
    </xdr:from>
    <xdr:to>
      <xdr:col>18</xdr:col>
      <xdr:colOff>276229</xdr:colOff>
      <xdr:row>17</xdr:row>
      <xdr:rowOff>390526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468229" y="5486401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1</a:t>
          </a:r>
        </a:p>
      </xdr:txBody>
    </xdr:sp>
    <xdr:clientData/>
  </xdr:twoCellAnchor>
  <xdr:twoCellAnchor>
    <xdr:from>
      <xdr:col>16</xdr:col>
      <xdr:colOff>133354</xdr:colOff>
      <xdr:row>17</xdr:row>
      <xdr:rowOff>1000126</xdr:rowOff>
    </xdr:from>
    <xdr:to>
      <xdr:col>16</xdr:col>
      <xdr:colOff>371479</xdr:colOff>
      <xdr:row>18</xdr:row>
      <xdr:rowOff>95251</xdr:rowOff>
    </xdr:to>
    <xdr:sp macro="" textlink="">
      <xdr:nvSpPr>
        <xdr:cNvPr id="11" name="Tekstiruutu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344279" y="6334126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3</a:t>
          </a:r>
        </a:p>
      </xdr:txBody>
    </xdr:sp>
    <xdr:clientData/>
  </xdr:twoCellAnchor>
  <xdr:twoCellAnchor>
    <xdr:from>
      <xdr:col>17</xdr:col>
      <xdr:colOff>381004</xdr:colOff>
      <xdr:row>17</xdr:row>
      <xdr:rowOff>895350</xdr:rowOff>
    </xdr:from>
    <xdr:to>
      <xdr:col>18</xdr:col>
      <xdr:colOff>9529</xdr:colOff>
      <xdr:row>17</xdr:row>
      <xdr:rowOff>1133475</xdr:rowOff>
    </xdr:to>
    <xdr:sp macro="" textlink="">
      <xdr:nvSpPr>
        <xdr:cNvPr id="12" name="Tekstiruutu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2201529" y="62293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4</a:t>
          </a:r>
        </a:p>
      </xdr:txBody>
    </xdr:sp>
    <xdr:clientData/>
  </xdr:twoCellAnchor>
  <xdr:twoCellAnchor>
    <xdr:from>
      <xdr:col>9</xdr:col>
      <xdr:colOff>19050</xdr:colOff>
      <xdr:row>25</xdr:row>
      <xdr:rowOff>142875</xdr:rowOff>
    </xdr:from>
    <xdr:to>
      <xdr:col>10</xdr:col>
      <xdr:colOff>0</xdr:colOff>
      <xdr:row>30</xdr:row>
      <xdr:rowOff>28575</xdr:rowOff>
    </xdr:to>
    <xdr:sp macro="" textlink="">
      <xdr:nvSpPr>
        <xdr:cNvPr id="13" name="Lieriö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429375" y="8001000"/>
          <a:ext cx="723900" cy="1371600"/>
        </a:xfrm>
        <a:prstGeom prst="can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9</xdr:col>
      <xdr:colOff>19050</xdr:colOff>
      <xdr:row>26</xdr:row>
      <xdr:rowOff>47625</xdr:rowOff>
    </xdr:from>
    <xdr:to>
      <xdr:col>10</xdr:col>
      <xdr:colOff>0</xdr:colOff>
      <xdr:row>30</xdr:row>
      <xdr:rowOff>28575</xdr:rowOff>
    </xdr:to>
    <xdr:sp macro="" textlink="">
      <xdr:nvSpPr>
        <xdr:cNvPr id="14" name="Lieriö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429375" y="8248650"/>
          <a:ext cx="723900" cy="1123950"/>
        </a:xfrm>
        <a:prstGeom prst="can">
          <a:avLst/>
        </a:prstGeom>
        <a:solidFill>
          <a:schemeClr val="accent6"/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10</xdr:col>
      <xdr:colOff>59060</xdr:colOff>
      <xdr:row>26</xdr:row>
      <xdr:rowOff>133350</xdr:rowOff>
    </xdr:from>
    <xdr:to>
      <xdr:col>10</xdr:col>
      <xdr:colOff>238125</xdr:colOff>
      <xdr:row>29</xdr:row>
      <xdr:rowOff>133349</xdr:rowOff>
    </xdr:to>
    <xdr:sp macro="" textlink="">
      <xdr:nvSpPr>
        <xdr:cNvPr id="15" name="Oikea aaltosulj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212335" y="8334375"/>
          <a:ext cx="179065" cy="952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9</xdr:col>
      <xdr:colOff>28575</xdr:colOff>
      <xdr:row>30</xdr:row>
      <xdr:rowOff>66678</xdr:rowOff>
    </xdr:from>
    <xdr:to>
      <xdr:col>9</xdr:col>
      <xdr:colOff>733425</xdr:colOff>
      <xdr:row>31</xdr:row>
      <xdr:rowOff>38100</xdr:rowOff>
    </xdr:to>
    <xdr:sp macro="" textlink="">
      <xdr:nvSpPr>
        <xdr:cNvPr id="16" name="Oikea aaltosulj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 rot="5400000">
          <a:off x="6710364" y="9139239"/>
          <a:ext cx="161922" cy="704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10</xdr:col>
      <xdr:colOff>285750</xdr:colOff>
      <xdr:row>26</xdr:row>
      <xdr:rowOff>485775</xdr:rowOff>
    </xdr:from>
    <xdr:to>
      <xdr:col>10</xdr:col>
      <xdr:colOff>523875</xdr:colOff>
      <xdr:row>27</xdr:row>
      <xdr:rowOff>142875</xdr:rowOff>
    </xdr:to>
    <xdr:sp macro="" textlink="">
      <xdr:nvSpPr>
        <xdr:cNvPr id="18" name="Tekstiruutu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439025" y="8686800"/>
          <a:ext cx="2381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1</a:t>
          </a:r>
        </a:p>
      </xdr:txBody>
    </xdr:sp>
    <xdr:clientData/>
  </xdr:twoCellAnchor>
  <xdr:twoCellAnchor>
    <xdr:from>
      <xdr:col>9</xdr:col>
      <xdr:colOff>276225</xdr:colOff>
      <xdr:row>31</xdr:row>
      <xdr:rowOff>95250</xdr:rowOff>
    </xdr:from>
    <xdr:to>
      <xdr:col>9</xdr:col>
      <xdr:colOff>514350</xdr:colOff>
      <xdr:row>32</xdr:row>
      <xdr:rowOff>142875</xdr:rowOff>
    </xdr:to>
    <xdr:sp macro="" textlink="">
      <xdr:nvSpPr>
        <xdr:cNvPr id="19" name="Tekstiruutu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686550" y="962977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2</a:t>
          </a:r>
        </a:p>
      </xdr:txBody>
    </xdr:sp>
    <xdr:clientData/>
  </xdr:twoCellAnchor>
  <xdr:twoCellAnchor>
    <xdr:from>
      <xdr:col>13</xdr:col>
      <xdr:colOff>304798</xdr:colOff>
      <xdr:row>34</xdr:row>
      <xdr:rowOff>552451</xdr:rowOff>
    </xdr:from>
    <xdr:to>
      <xdr:col>15</xdr:col>
      <xdr:colOff>314323</xdr:colOff>
      <xdr:row>39</xdr:row>
      <xdr:rowOff>152401</xdr:rowOff>
    </xdr:to>
    <xdr:sp macro="" textlink="">
      <xdr:nvSpPr>
        <xdr:cNvPr id="20" name="Suorakulmi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5400000">
          <a:off x="9348786" y="10910888"/>
          <a:ext cx="1905000" cy="1228725"/>
        </a:xfrm>
        <a:prstGeom prst="rect">
          <a:avLst/>
        </a:prstGeom>
        <a:solidFill>
          <a:srgbClr val="A2CD8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13</xdr:col>
      <xdr:colOff>485774</xdr:colOff>
      <xdr:row>35</xdr:row>
      <xdr:rowOff>304801</xdr:rowOff>
    </xdr:from>
    <xdr:to>
      <xdr:col>15</xdr:col>
      <xdr:colOff>133350</xdr:colOff>
      <xdr:row>38</xdr:row>
      <xdr:rowOff>161925</xdr:rowOff>
    </xdr:to>
    <xdr:sp macro="" textlink="">
      <xdr:nvSpPr>
        <xdr:cNvPr id="21" name="Suorakulmi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rot="5400000">
          <a:off x="9610725" y="11172825"/>
          <a:ext cx="1381124" cy="866776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14</xdr:col>
      <xdr:colOff>309561</xdr:colOff>
      <xdr:row>34</xdr:row>
      <xdr:rowOff>552451</xdr:rowOff>
    </xdr:from>
    <xdr:to>
      <xdr:col>14</xdr:col>
      <xdr:colOff>309561</xdr:colOff>
      <xdr:row>39</xdr:row>
      <xdr:rowOff>152401</xdr:rowOff>
    </xdr:to>
    <xdr:cxnSp macro="">
      <xdr:nvCxnSpPr>
        <xdr:cNvPr id="23" name="Suora yhdysviiva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stCxn id="20" idx="3"/>
          <a:endCxn id="20" idx="1"/>
        </xdr:cNvCxnSpPr>
      </xdr:nvCxnSpPr>
      <xdr:spPr>
        <a:xfrm flipV="1">
          <a:off x="10301286" y="10572751"/>
          <a:ext cx="0" cy="1905000"/>
        </a:xfrm>
        <a:prstGeom prst="line">
          <a:avLst/>
        </a:prstGeom>
        <a:ln w="1905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304799</xdr:colOff>
      <xdr:row>35</xdr:row>
      <xdr:rowOff>914401</xdr:rowOff>
    </xdr:from>
    <xdr:to>
      <xdr:col>15</xdr:col>
      <xdr:colOff>314324</xdr:colOff>
      <xdr:row>35</xdr:row>
      <xdr:rowOff>914401</xdr:rowOff>
    </xdr:to>
    <xdr:cxnSp macro="">
      <xdr:nvCxnSpPr>
        <xdr:cNvPr id="24" name="Suora yhdysviiva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20" idx="0"/>
          <a:endCxn id="20" idx="2"/>
        </xdr:cNvCxnSpPr>
      </xdr:nvCxnSpPr>
      <xdr:spPr>
        <a:xfrm flipH="1">
          <a:off x="9686924" y="11525251"/>
          <a:ext cx="1228725" cy="0"/>
        </a:xfrm>
        <a:prstGeom prst="line">
          <a:avLst/>
        </a:prstGeom>
        <a:ln w="19050"/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352424</xdr:colOff>
      <xdr:row>34</xdr:row>
      <xdr:rowOff>361950</xdr:rowOff>
    </xdr:from>
    <xdr:to>
      <xdr:col>19</xdr:col>
      <xdr:colOff>266699</xdr:colOff>
      <xdr:row>35</xdr:row>
      <xdr:rowOff>361950</xdr:rowOff>
    </xdr:to>
    <xdr:sp macro="" textlink="">
      <xdr:nvSpPr>
        <xdr:cNvPr id="27" name="Suorakulmainen kolmi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flipH="1">
          <a:off x="12172949" y="10382250"/>
          <a:ext cx="1133475" cy="590550"/>
        </a:xfrm>
        <a:prstGeom prst="rtTriangle">
          <a:avLst/>
        </a:prstGeom>
        <a:solidFill>
          <a:srgbClr val="A2CD8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276229</xdr:colOff>
      <xdr:row>34</xdr:row>
      <xdr:rowOff>371475</xdr:rowOff>
    </xdr:from>
    <xdr:to>
      <xdr:col>22</xdr:col>
      <xdr:colOff>142875</xdr:colOff>
      <xdr:row>35</xdr:row>
      <xdr:rowOff>361950</xdr:rowOff>
    </xdr:to>
    <xdr:sp macro="" textlink="">
      <xdr:nvSpPr>
        <xdr:cNvPr id="28" name="Suorakulmi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315954" y="10391775"/>
          <a:ext cx="1695446" cy="581025"/>
        </a:xfrm>
        <a:prstGeom prst="rect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238129</xdr:colOff>
      <xdr:row>34</xdr:row>
      <xdr:rowOff>238125</xdr:rowOff>
    </xdr:from>
    <xdr:to>
      <xdr:col>22</xdr:col>
      <xdr:colOff>161929</xdr:colOff>
      <xdr:row>34</xdr:row>
      <xdr:rowOff>361950</xdr:rowOff>
    </xdr:to>
    <xdr:sp macro="" textlink="">
      <xdr:nvSpPr>
        <xdr:cNvPr id="29" name="Tasakylkinen kolmi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3277854" y="10258425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20</xdr:col>
      <xdr:colOff>544835</xdr:colOff>
      <xdr:row>34</xdr:row>
      <xdr:rowOff>228600</xdr:rowOff>
    </xdr:from>
    <xdr:to>
      <xdr:col>21</xdr:col>
      <xdr:colOff>38100</xdr:colOff>
      <xdr:row>35</xdr:row>
      <xdr:rowOff>342900</xdr:rowOff>
    </xdr:to>
    <xdr:sp macro="" textlink="">
      <xdr:nvSpPr>
        <xdr:cNvPr id="30" name="Oikea aaltosulj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4194160" y="10248900"/>
          <a:ext cx="102865" cy="704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323854</xdr:colOff>
      <xdr:row>34</xdr:row>
      <xdr:rowOff>371475</xdr:rowOff>
    </xdr:from>
    <xdr:to>
      <xdr:col>19</xdr:col>
      <xdr:colOff>457200</xdr:colOff>
      <xdr:row>35</xdr:row>
      <xdr:rowOff>361949</xdr:rowOff>
    </xdr:to>
    <xdr:sp macro="" textlink="">
      <xdr:nvSpPr>
        <xdr:cNvPr id="31" name="Oikea aaltosulj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3363579" y="10391775"/>
          <a:ext cx="133346" cy="5810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341950</xdr:colOff>
      <xdr:row>35</xdr:row>
      <xdr:rowOff>447677</xdr:rowOff>
    </xdr:from>
    <xdr:to>
      <xdr:col>23</xdr:col>
      <xdr:colOff>381000</xdr:colOff>
      <xdr:row>35</xdr:row>
      <xdr:rowOff>590552</xdr:rowOff>
    </xdr:to>
    <xdr:sp macro="" textlink="">
      <xdr:nvSpPr>
        <xdr:cNvPr id="32" name="Oikea aaltosulj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 rot="5400000">
          <a:off x="13939362" y="9281640"/>
          <a:ext cx="142875" cy="36966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17</xdr:col>
      <xdr:colOff>352428</xdr:colOff>
      <xdr:row>35</xdr:row>
      <xdr:rowOff>477205</xdr:rowOff>
    </xdr:from>
    <xdr:to>
      <xdr:col>19</xdr:col>
      <xdr:colOff>276225</xdr:colOff>
      <xdr:row>35</xdr:row>
      <xdr:rowOff>638178</xdr:rowOff>
    </xdr:to>
    <xdr:sp macro="" textlink="">
      <xdr:nvSpPr>
        <xdr:cNvPr id="33" name="Oikea aaltosulj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 rot="5400000">
          <a:off x="12663965" y="10597043"/>
          <a:ext cx="160973" cy="114299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21</xdr:col>
      <xdr:colOff>152404</xdr:colOff>
      <xdr:row>34</xdr:row>
      <xdr:rowOff>514350</xdr:rowOff>
    </xdr:from>
    <xdr:to>
      <xdr:col>21</xdr:col>
      <xdr:colOff>390529</xdr:colOff>
      <xdr:row>35</xdr:row>
      <xdr:rowOff>161925</xdr:rowOff>
    </xdr:to>
    <xdr:sp macro="" textlink="">
      <xdr:nvSpPr>
        <xdr:cNvPr id="34" name="Tekstiruutu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4411329" y="105346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2</a:t>
          </a:r>
        </a:p>
      </xdr:txBody>
    </xdr:sp>
    <xdr:clientData/>
  </xdr:twoCellAnchor>
  <xdr:twoCellAnchor>
    <xdr:from>
      <xdr:col>19</xdr:col>
      <xdr:colOff>514354</xdr:colOff>
      <xdr:row>34</xdr:row>
      <xdr:rowOff>533400</xdr:rowOff>
    </xdr:from>
    <xdr:to>
      <xdr:col>20</xdr:col>
      <xdr:colOff>142879</xdr:colOff>
      <xdr:row>35</xdr:row>
      <xdr:rowOff>180975</xdr:rowOff>
    </xdr:to>
    <xdr:sp macro="" textlink="">
      <xdr:nvSpPr>
        <xdr:cNvPr id="35" name="Tekstiruutu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3554079" y="1055370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1</a:t>
          </a:r>
        </a:p>
      </xdr:txBody>
    </xdr:sp>
    <xdr:clientData/>
  </xdr:twoCellAnchor>
  <xdr:twoCellAnchor>
    <xdr:from>
      <xdr:col>18</xdr:col>
      <xdr:colOff>209554</xdr:colOff>
      <xdr:row>35</xdr:row>
      <xdr:rowOff>666750</xdr:rowOff>
    </xdr:from>
    <xdr:to>
      <xdr:col>18</xdr:col>
      <xdr:colOff>447679</xdr:colOff>
      <xdr:row>35</xdr:row>
      <xdr:rowOff>904875</xdr:rowOff>
    </xdr:to>
    <xdr:sp macro="" textlink="">
      <xdr:nvSpPr>
        <xdr:cNvPr id="36" name="Tekstiruutu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2639679" y="1127760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3</a:t>
          </a:r>
        </a:p>
      </xdr:txBody>
    </xdr:sp>
    <xdr:clientData/>
  </xdr:twoCellAnchor>
  <xdr:twoCellAnchor>
    <xdr:from>
      <xdr:col>20</xdr:col>
      <xdr:colOff>228604</xdr:colOff>
      <xdr:row>35</xdr:row>
      <xdr:rowOff>647700</xdr:rowOff>
    </xdr:from>
    <xdr:to>
      <xdr:col>20</xdr:col>
      <xdr:colOff>466729</xdr:colOff>
      <xdr:row>35</xdr:row>
      <xdr:rowOff>885825</xdr:rowOff>
    </xdr:to>
    <xdr:sp macro="" textlink="">
      <xdr:nvSpPr>
        <xdr:cNvPr id="37" name="Tekstiruutu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3877929" y="112585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4</a:t>
          </a:r>
        </a:p>
      </xdr:txBody>
    </xdr:sp>
    <xdr:clientData/>
  </xdr:twoCellAnchor>
  <xdr:twoCellAnchor>
    <xdr:from>
      <xdr:col>22</xdr:col>
      <xdr:colOff>152400</xdr:colOff>
      <xdr:row>34</xdr:row>
      <xdr:rowOff>361950</xdr:rowOff>
    </xdr:from>
    <xdr:to>
      <xdr:col>23</xdr:col>
      <xdr:colOff>371476</xdr:colOff>
      <xdr:row>35</xdr:row>
      <xdr:rowOff>361950</xdr:rowOff>
    </xdr:to>
    <xdr:sp macro="" textlink="">
      <xdr:nvSpPr>
        <xdr:cNvPr id="38" name="Suorakulmainen kolmio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5020925" y="10382250"/>
          <a:ext cx="828676" cy="590550"/>
        </a:xfrm>
        <a:prstGeom prst="rtTriangle">
          <a:avLst/>
        </a:prstGeom>
        <a:solidFill>
          <a:srgbClr val="A2CD8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14</xdr:col>
      <xdr:colOff>390525</xdr:colOff>
      <xdr:row>35</xdr:row>
      <xdr:rowOff>152400</xdr:rowOff>
    </xdr:from>
    <xdr:to>
      <xdr:col>18</xdr:col>
      <xdr:colOff>28575</xdr:colOff>
      <xdr:row>35</xdr:row>
      <xdr:rowOff>171450</xdr:rowOff>
    </xdr:to>
    <xdr:cxnSp macro="">
      <xdr:nvCxnSpPr>
        <xdr:cNvPr id="40" name="Suora nuoliyhdysviiva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V="1">
          <a:off x="10382250" y="10763250"/>
          <a:ext cx="2076450" cy="19050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361949</xdr:colOff>
      <xdr:row>35</xdr:row>
      <xdr:rowOff>1085850</xdr:rowOff>
    </xdr:from>
    <xdr:to>
      <xdr:col>19</xdr:col>
      <xdr:colOff>239074</xdr:colOff>
      <xdr:row>38</xdr:row>
      <xdr:rowOff>152400</xdr:rowOff>
    </xdr:to>
    <xdr:sp macro="" textlink="">
      <xdr:nvSpPr>
        <xdr:cNvPr id="42" name="Suorakulmainen kolmio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 flipH="1">
          <a:off x="12792074" y="11696700"/>
          <a:ext cx="486725" cy="590550"/>
        </a:xfrm>
        <a:prstGeom prst="rtTriangle">
          <a:avLst/>
        </a:prstGeom>
        <a:solidFill>
          <a:srgbClr val="A2CD85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248605</xdr:colOff>
      <xdr:row>35</xdr:row>
      <xdr:rowOff>1095375</xdr:rowOff>
    </xdr:from>
    <xdr:to>
      <xdr:col>22</xdr:col>
      <xdr:colOff>115251</xdr:colOff>
      <xdr:row>38</xdr:row>
      <xdr:rowOff>152400</xdr:rowOff>
    </xdr:to>
    <xdr:sp macro="" textlink="">
      <xdr:nvSpPr>
        <xdr:cNvPr id="43" name="Suorakulmio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3288330" y="11706225"/>
          <a:ext cx="1695446" cy="581025"/>
        </a:xfrm>
        <a:prstGeom prst="rect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19</xdr:col>
      <xdr:colOff>220030</xdr:colOff>
      <xdr:row>35</xdr:row>
      <xdr:rowOff>962025</xdr:rowOff>
    </xdr:from>
    <xdr:to>
      <xdr:col>22</xdr:col>
      <xdr:colOff>143830</xdr:colOff>
      <xdr:row>35</xdr:row>
      <xdr:rowOff>1085850</xdr:rowOff>
    </xdr:to>
    <xdr:sp macro="" textlink="">
      <xdr:nvSpPr>
        <xdr:cNvPr id="44" name="Tasakylkinen kolmio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3259755" y="11572875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352424</xdr:colOff>
      <xdr:row>39</xdr:row>
      <xdr:rowOff>955</xdr:rowOff>
    </xdr:from>
    <xdr:to>
      <xdr:col>23</xdr:col>
      <xdr:colOff>0</xdr:colOff>
      <xdr:row>39</xdr:row>
      <xdr:rowOff>180978</xdr:rowOff>
    </xdr:to>
    <xdr:sp macro="" textlink="">
      <xdr:nvSpPr>
        <xdr:cNvPr id="47" name="Oikea aaltosulj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 rot="5400000">
          <a:off x="14040325" y="11068529"/>
          <a:ext cx="180023" cy="269557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352424</xdr:colOff>
      <xdr:row>39</xdr:row>
      <xdr:rowOff>77155</xdr:rowOff>
    </xdr:from>
    <xdr:to>
      <xdr:col>19</xdr:col>
      <xdr:colOff>248600</xdr:colOff>
      <xdr:row>40</xdr:row>
      <xdr:rowOff>95250</xdr:rowOff>
    </xdr:to>
    <xdr:sp macro="" textlink="">
      <xdr:nvSpPr>
        <xdr:cNvPr id="48" name="Oikea aaltosulj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 rot="5400000">
          <a:off x="12931139" y="12253915"/>
          <a:ext cx="208595" cy="50577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477205</xdr:colOff>
      <xdr:row>40</xdr:row>
      <xdr:rowOff>152400</xdr:rowOff>
    </xdr:from>
    <xdr:to>
      <xdr:col>19</xdr:col>
      <xdr:colOff>105730</xdr:colOff>
      <xdr:row>41</xdr:row>
      <xdr:rowOff>200025</xdr:rowOff>
    </xdr:to>
    <xdr:sp macro="" textlink="">
      <xdr:nvSpPr>
        <xdr:cNvPr id="51" name="Tekstiruutu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2907330" y="1266825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6</a:t>
          </a:r>
        </a:p>
      </xdr:txBody>
    </xdr:sp>
    <xdr:clientData/>
  </xdr:twoCellAnchor>
  <xdr:twoCellAnchor>
    <xdr:from>
      <xdr:col>20</xdr:col>
      <xdr:colOff>391480</xdr:colOff>
      <xdr:row>40</xdr:row>
      <xdr:rowOff>133350</xdr:rowOff>
    </xdr:from>
    <xdr:to>
      <xdr:col>21</xdr:col>
      <xdr:colOff>20005</xdr:colOff>
      <xdr:row>41</xdr:row>
      <xdr:rowOff>180975</xdr:rowOff>
    </xdr:to>
    <xdr:sp macro="" textlink="">
      <xdr:nvSpPr>
        <xdr:cNvPr id="52" name="Tekstiruutu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4040805" y="12649200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7</a:t>
          </a:r>
        </a:p>
      </xdr:txBody>
    </xdr:sp>
    <xdr:clientData/>
  </xdr:twoCellAnchor>
  <xdr:twoCellAnchor>
    <xdr:from>
      <xdr:col>15</xdr:col>
      <xdr:colOff>314324</xdr:colOff>
      <xdr:row>35</xdr:row>
      <xdr:rowOff>914401</xdr:rowOff>
    </xdr:from>
    <xdr:to>
      <xdr:col>19</xdr:col>
      <xdr:colOff>28575</xdr:colOff>
      <xdr:row>36</xdr:row>
      <xdr:rowOff>66675</xdr:rowOff>
    </xdr:to>
    <xdr:cxnSp macro="">
      <xdr:nvCxnSpPr>
        <xdr:cNvPr id="54" name="Suora nuoliyhdysviiva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>
          <a:stCxn id="20" idx="0"/>
        </xdr:cNvCxnSpPr>
      </xdr:nvCxnSpPr>
      <xdr:spPr>
        <a:xfrm>
          <a:off x="10915649" y="11525251"/>
          <a:ext cx="2152651" cy="295274"/>
        </a:xfrm>
        <a:prstGeom prst="straightConnector1">
          <a:avLst/>
        </a:prstGeom>
        <a:ln>
          <a:solidFill>
            <a:schemeClr val="accent2"/>
          </a:solidFill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123825</xdr:colOff>
      <xdr:row>35</xdr:row>
      <xdr:rowOff>1085850</xdr:rowOff>
    </xdr:from>
    <xdr:to>
      <xdr:col>23</xdr:col>
      <xdr:colOff>950</xdr:colOff>
      <xdr:row>38</xdr:row>
      <xdr:rowOff>152400</xdr:rowOff>
    </xdr:to>
    <xdr:sp macro="" textlink="">
      <xdr:nvSpPr>
        <xdr:cNvPr id="56" name="Suorakulmainen kolmio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4992350" y="11696700"/>
          <a:ext cx="486725" cy="590550"/>
        </a:xfrm>
        <a:prstGeom prst="rtTriangle">
          <a:avLst/>
        </a:prstGeom>
        <a:solidFill>
          <a:srgbClr val="A2CD85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11</xdr:col>
      <xdr:colOff>714374</xdr:colOff>
      <xdr:row>16</xdr:row>
      <xdr:rowOff>266705</xdr:rowOff>
    </xdr:from>
    <xdr:to>
      <xdr:col>13</xdr:col>
      <xdr:colOff>95249</xdr:colOff>
      <xdr:row>19</xdr:row>
      <xdr:rowOff>171452</xdr:rowOff>
    </xdr:to>
    <xdr:sp macro="" textlink="">
      <xdr:nvSpPr>
        <xdr:cNvPr id="17" name="Suorakulmi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5400000">
          <a:off x="8234363" y="5595941"/>
          <a:ext cx="1619247" cy="866775"/>
        </a:xfrm>
        <a:prstGeom prst="rect">
          <a:avLst/>
        </a:prstGeom>
        <a:solidFill>
          <a:srgbClr val="A2CD8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11</xdr:col>
      <xdr:colOff>714376</xdr:colOff>
      <xdr:row>16</xdr:row>
      <xdr:rowOff>266703</xdr:rowOff>
    </xdr:from>
    <xdr:to>
      <xdr:col>13</xdr:col>
      <xdr:colOff>95252</xdr:colOff>
      <xdr:row>18</xdr:row>
      <xdr:rowOff>47628</xdr:rowOff>
    </xdr:to>
    <xdr:sp macro="" textlink="">
      <xdr:nvSpPr>
        <xdr:cNvPr id="22" name="Suorakulmi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 rot="5400000">
          <a:off x="8391526" y="5438778"/>
          <a:ext cx="1304925" cy="866776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12</xdr:col>
      <xdr:colOff>404811</xdr:colOff>
      <xdr:row>16</xdr:row>
      <xdr:rowOff>266705</xdr:rowOff>
    </xdr:from>
    <xdr:to>
      <xdr:col>12</xdr:col>
      <xdr:colOff>404811</xdr:colOff>
      <xdr:row>19</xdr:row>
      <xdr:rowOff>171452</xdr:rowOff>
    </xdr:to>
    <xdr:cxnSp macro="">
      <xdr:nvCxnSpPr>
        <xdr:cNvPr id="25" name="Suora yhdysviiva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stCxn id="17" idx="3"/>
          <a:endCxn id="17" idx="1"/>
        </xdr:cNvCxnSpPr>
      </xdr:nvCxnSpPr>
      <xdr:spPr>
        <a:xfrm flipV="1">
          <a:off x="9043986" y="5219705"/>
          <a:ext cx="0" cy="1619247"/>
        </a:xfrm>
        <a:prstGeom prst="line">
          <a:avLst/>
        </a:prstGeom>
        <a:ln w="1905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714374</xdr:colOff>
      <xdr:row>17</xdr:row>
      <xdr:rowOff>695329</xdr:rowOff>
    </xdr:from>
    <xdr:to>
      <xdr:col>13</xdr:col>
      <xdr:colOff>95249</xdr:colOff>
      <xdr:row>17</xdr:row>
      <xdr:rowOff>695329</xdr:rowOff>
    </xdr:to>
    <xdr:cxnSp macro="">
      <xdr:nvCxnSpPr>
        <xdr:cNvPr id="26" name="Suora yhdysviiva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stCxn id="17" idx="0"/>
          <a:endCxn id="17" idx="2"/>
        </xdr:cNvCxnSpPr>
      </xdr:nvCxnSpPr>
      <xdr:spPr>
        <a:xfrm flipH="1">
          <a:off x="8610599" y="6029329"/>
          <a:ext cx="866775" cy="0"/>
        </a:xfrm>
        <a:prstGeom prst="line">
          <a:avLst/>
        </a:prstGeom>
        <a:ln w="19050"/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17</xdr:row>
      <xdr:rowOff>342901</xdr:rowOff>
    </xdr:from>
    <xdr:to>
      <xdr:col>15</xdr:col>
      <xdr:colOff>428625</xdr:colOff>
      <xdr:row>17</xdr:row>
      <xdr:rowOff>409576</xdr:rowOff>
    </xdr:to>
    <xdr:cxnSp macro="">
      <xdr:nvCxnSpPr>
        <xdr:cNvPr id="53" name="Suora nuoliyhdysviiva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>
          <a:off x="9067800" y="5676901"/>
          <a:ext cx="1962150" cy="66675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581025</xdr:colOff>
      <xdr:row>18</xdr:row>
      <xdr:rowOff>171451</xdr:rowOff>
    </xdr:from>
    <xdr:to>
      <xdr:col>19</xdr:col>
      <xdr:colOff>504825</xdr:colOff>
      <xdr:row>21</xdr:row>
      <xdr:rowOff>180976</xdr:rowOff>
    </xdr:to>
    <xdr:sp macro="" textlink="">
      <xdr:nvSpPr>
        <xdr:cNvPr id="58" name="Suorakulmio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1791950" y="6648451"/>
          <a:ext cx="1752600" cy="581025"/>
        </a:xfrm>
        <a:prstGeom prst="rect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16</xdr:col>
      <xdr:colOff>581981</xdr:colOff>
      <xdr:row>18</xdr:row>
      <xdr:rowOff>38101</xdr:rowOff>
    </xdr:from>
    <xdr:to>
      <xdr:col>19</xdr:col>
      <xdr:colOff>505781</xdr:colOff>
      <xdr:row>18</xdr:row>
      <xdr:rowOff>161926</xdr:rowOff>
    </xdr:to>
    <xdr:sp macro="" textlink="">
      <xdr:nvSpPr>
        <xdr:cNvPr id="59" name="Tasakylkinen kolmio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1792906" y="6515101"/>
          <a:ext cx="1752600" cy="123825"/>
        </a:xfrm>
        <a:prstGeom prst="triangle">
          <a:avLst/>
        </a:prstGeom>
        <a:solidFill>
          <a:schemeClr val="accent6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16</xdr:col>
      <xdr:colOff>581023</xdr:colOff>
      <xdr:row>22</xdr:row>
      <xdr:rowOff>20008</xdr:rowOff>
    </xdr:from>
    <xdr:to>
      <xdr:col>19</xdr:col>
      <xdr:colOff>495299</xdr:colOff>
      <xdr:row>22</xdr:row>
      <xdr:rowOff>180975</xdr:rowOff>
    </xdr:to>
    <xdr:sp macro="" textlink="">
      <xdr:nvSpPr>
        <xdr:cNvPr id="60" name="Oikea aaltosulj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 rot="5400000">
          <a:off x="12583002" y="6467954"/>
          <a:ext cx="160967" cy="174307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18</xdr:col>
      <xdr:colOff>115256</xdr:colOff>
      <xdr:row>23</xdr:row>
      <xdr:rowOff>19051</xdr:rowOff>
    </xdr:from>
    <xdr:to>
      <xdr:col>18</xdr:col>
      <xdr:colOff>353381</xdr:colOff>
      <xdr:row>23</xdr:row>
      <xdr:rowOff>257176</xdr:rowOff>
    </xdr:to>
    <xdr:sp macro="" textlink="">
      <xdr:nvSpPr>
        <xdr:cNvPr id="63" name="Tekstiruutu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2545381" y="7448551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5</a:t>
          </a:r>
        </a:p>
      </xdr:txBody>
    </xdr:sp>
    <xdr:clientData/>
  </xdr:twoCellAnchor>
  <xdr:twoCellAnchor>
    <xdr:from>
      <xdr:col>13</xdr:col>
      <xdr:colOff>114300</xdr:colOff>
      <xdr:row>17</xdr:row>
      <xdr:rowOff>695325</xdr:rowOff>
    </xdr:from>
    <xdr:to>
      <xdr:col>16</xdr:col>
      <xdr:colOff>485775</xdr:colOff>
      <xdr:row>20</xdr:row>
      <xdr:rowOff>85725</xdr:rowOff>
    </xdr:to>
    <xdr:cxnSp macro="">
      <xdr:nvCxnSpPr>
        <xdr:cNvPr id="65" name="Suora nuoliyhdysviiva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9496425" y="6029325"/>
          <a:ext cx="2200275" cy="914400"/>
        </a:xfrm>
        <a:prstGeom prst="straightConnector1">
          <a:avLst/>
        </a:prstGeom>
        <a:ln>
          <a:solidFill>
            <a:schemeClr val="accent2"/>
          </a:solidFill>
          <a:prstDash val="lg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161928</xdr:colOff>
      <xdr:row>35</xdr:row>
      <xdr:rowOff>476251</xdr:rowOff>
    </xdr:from>
    <xdr:to>
      <xdr:col>23</xdr:col>
      <xdr:colOff>381000</xdr:colOff>
      <xdr:row>35</xdr:row>
      <xdr:rowOff>628654</xdr:rowOff>
    </xdr:to>
    <xdr:sp macro="" textlink="">
      <xdr:nvSpPr>
        <xdr:cNvPr id="67" name="Oikea aaltosulj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 rot="5400000">
          <a:off x="15368587" y="10748967"/>
          <a:ext cx="152403" cy="82867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22</xdr:col>
      <xdr:colOff>457204</xdr:colOff>
      <xdr:row>35</xdr:row>
      <xdr:rowOff>657225</xdr:rowOff>
    </xdr:from>
    <xdr:to>
      <xdr:col>23</xdr:col>
      <xdr:colOff>85729</xdr:colOff>
      <xdr:row>35</xdr:row>
      <xdr:rowOff>895350</xdr:rowOff>
    </xdr:to>
    <xdr:sp macro="" textlink="">
      <xdr:nvSpPr>
        <xdr:cNvPr id="68" name="Tekstiruutu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15325729" y="11268075"/>
          <a:ext cx="2381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5</a:t>
          </a:r>
        </a:p>
      </xdr:txBody>
    </xdr:sp>
    <xdr:clientData/>
  </xdr:twoCellAnchor>
  <xdr:twoCellAnchor>
    <xdr:from>
      <xdr:col>13</xdr:col>
      <xdr:colOff>0</xdr:colOff>
      <xdr:row>45</xdr:row>
      <xdr:rowOff>0</xdr:rowOff>
    </xdr:from>
    <xdr:to>
      <xdr:col>15</xdr:col>
      <xdr:colOff>9525</xdr:colOff>
      <xdr:row>55</xdr:row>
      <xdr:rowOff>0</xdr:rowOff>
    </xdr:to>
    <xdr:sp macro="" textlink="">
      <xdr:nvSpPr>
        <xdr:cNvPr id="39" name="Suorakulmio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 rot="5400000">
          <a:off x="7500938" y="11301412"/>
          <a:ext cx="1905000" cy="1228725"/>
        </a:xfrm>
        <a:prstGeom prst="rect">
          <a:avLst/>
        </a:prstGeom>
        <a:solidFill>
          <a:srgbClr val="A2CD8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13</xdr:col>
      <xdr:colOff>180976</xdr:colOff>
      <xdr:row>46</xdr:row>
      <xdr:rowOff>171450</xdr:rowOff>
    </xdr:from>
    <xdr:to>
      <xdr:col>14</xdr:col>
      <xdr:colOff>438152</xdr:colOff>
      <xdr:row>54</xdr:row>
      <xdr:rowOff>28574</xdr:rowOff>
    </xdr:to>
    <xdr:sp macro="" textlink="">
      <xdr:nvSpPr>
        <xdr:cNvPr id="41" name="Suorakulmio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 rot="5400000">
          <a:off x="7762877" y="11582399"/>
          <a:ext cx="1381124" cy="866776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13</xdr:col>
      <xdr:colOff>180975</xdr:colOff>
      <xdr:row>45</xdr:row>
      <xdr:rowOff>9525</xdr:rowOff>
    </xdr:from>
    <xdr:to>
      <xdr:col>13</xdr:col>
      <xdr:colOff>180975</xdr:colOff>
      <xdr:row>55</xdr:row>
      <xdr:rowOff>9525</xdr:rowOff>
    </xdr:to>
    <xdr:cxnSp macro="">
      <xdr:nvCxnSpPr>
        <xdr:cNvPr id="45" name="Suora yhdysviiva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 flipV="1">
          <a:off x="8020050" y="10972800"/>
          <a:ext cx="0" cy="1905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438150</xdr:colOff>
      <xdr:row>44</xdr:row>
      <xdr:rowOff>180975</xdr:rowOff>
    </xdr:from>
    <xdr:to>
      <xdr:col>14</xdr:col>
      <xdr:colOff>438150</xdr:colOff>
      <xdr:row>54</xdr:row>
      <xdr:rowOff>180975</xdr:rowOff>
    </xdr:to>
    <xdr:cxnSp macro="">
      <xdr:nvCxnSpPr>
        <xdr:cNvPr id="46" name="Suora yhdysviiva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 flipV="1">
          <a:off x="8886825" y="10953750"/>
          <a:ext cx="0" cy="19050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46</xdr:row>
      <xdr:rowOff>171450</xdr:rowOff>
    </xdr:from>
    <xdr:to>
      <xdr:col>15</xdr:col>
      <xdr:colOff>9524</xdr:colOff>
      <xdr:row>46</xdr:row>
      <xdr:rowOff>171451</xdr:rowOff>
    </xdr:to>
    <xdr:cxnSp macro="">
      <xdr:nvCxnSpPr>
        <xdr:cNvPr id="49" name="Suora yhdysviiva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 flipH="1" flipV="1">
          <a:off x="9382125" y="14859000"/>
          <a:ext cx="1228724" cy="1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54</xdr:row>
      <xdr:rowOff>19050</xdr:rowOff>
    </xdr:from>
    <xdr:to>
      <xdr:col>14</xdr:col>
      <xdr:colOff>609599</xdr:colOff>
      <xdr:row>54</xdr:row>
      <xdr:rowOff>28576</xdr:rowOff>
    </xdr:to>
    <xdr:cxnSp macro="">
      <xdr:nvCxnSpPr>
        <xdr:cNvPr id="50" name="Suora yhdysviiva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flipH="1" flipV="1">
          <a:off x="9382125" y="16287750"/>
          <a:ext cx="1219199" cy="952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49</xdr:row>
      <xdr:rowOff>104775</xdr:rowOff>
    </xdr:from>
    <xdr:to>
      <xdr:col>14</xdr:col>
      <xdr:colOff>104775</xdr:colOff>
      <xdr:row>50</xdr:row>
      <xdr:rowOff>152400</xdr:rowOff>
    </xdr:to>
    <xdr:sp macro="" textlink="">
      <xdr:nvSpPr>
        <xdr:cNvPr id="55" name="Tekstiruutu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8315325" y="11830050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A</a:t>
          </a:r>
        </a:p>
      </xdr:txBody>
    </xdr:sp>
    <xdr:clientData/>
  </xdr:twoCellAnchor>
  <xdr:twoCellAnchor>
    <xdr:from>
      <xdr:col>13</xdr:col>
      <xdr:colOff>485775</xdr:colOff>
      <xdr:row>45</xdr:row>
      <xdr:rowOff>57150</xdr:rowOff>
    </xdr:from>
    <xdr:to>
      <xdr:col>14</xdr:col>
      <xdr:colOff>114300</xdr:colOff>
      <xdr:row>46</xdr:row>
      <xdr:rowOff>104775</xdr:rowOff>
    </xdr:to>
    <xdr:sp macro="" textlink="">
      <xdr:nvSpPr>
        <xdr:cNvPr id="57" name="Tekstiruutu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8324850" y="1102042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B</a:t>
          </a:r>
        </a:p>
      </xdr:txBody>
    </xdr:sp>
    <xdr:clientData/>
  </xdr:twoCellAnchor>
  <xdr:twoCellAnchor>
    <xdr:from>
      <xdr:col>13</xdr:col>
      <xdr:colOff>457200</xdr:colOff>
      <xdr:row>54</xdr:row>
      <xdr:rowOff>9525</xdr:rowOff>
    </xdr:from>
    <xdr:to>
      <xdr:col>14</xdr:col>
      <xdr:colOff>85725</xdr:colOff>
      <xdr:row>55</xdr:row>
      <xdr:rowOff>57150</xdr:rowOff>
    </xdr:to>
    <xdr:sp macro="" textlink="">
      <xdr:nvSpPr>
        <xdr:cNvPr id="61" name="Tekstiruutu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8296275" y="12687300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C</a:t>
          </a:r>
        </a:p>
      </xdr:txBody>
    </xdr:sp>
    <xdr:clientData/>
  </xdr:twoCellAnchor>
  <xdr:twoCellAnchor>
    <xdr:from>
      <xdr:col>14</xdr:col>
      <xdr:colOff>409575</xdr:colOff>
      <xdr:row>49</xdr:row>
      <xdr:rowOff>133350</xdr:rowOff>
    </xdr:from>
    <xdr:to>
      <xdr:col>15</xdr:col>
      <xdr:colOff>38100</xdr:colOff>
      <xdr:row>50</xdr:row>
      <xdr:rowOff>180975</xdr:rowOff>
    </xdr:to>
    <xdr:sp macro="" textlink="">
      <xdr:nvSpPr>
        <xdr:cNvPr id="62" name="Tekstiruutu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8858250" y="1185862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E</a:t>
          </a:r>
        </a:p>
      </xdr:txBody>
    </xdr:sp>
    <xdr:clientData/>
  </xdr:twoCellAnchor>
  <xdr:twoCellAnchor>
    <xdr:from>
      <xdr:col>12</xdr:col>
      <xdr:colOff>704850</xdr:colOff>
      <xdr:row>49</xdr:row>
      <xdr:rowOff>133350</xdr:rowOff>
    </xdr:from>
    <xdr:to>
      <xdr:col>13</xdr:col>
      <xdr:colOff>180975</xdr:colOff>
      <xdr:row>50</xdr:row>
      <xdr:rowOff>180975</xdr:rowOff>
    </xdr:to>
    <xdr:sp macro="" textlink="">
      <xdr:nvSpPr>
        <xdr:cNvPr id="64" name="Tekstiruutu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9344025" y="15449550"/>
          <a:ext cx="21907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D</a:t>
          </a:r>
        </a:p>
      </xdr:txBody>
    </xdr:sp>
    <xdr:clientData/>
  </xdr:twoCellAnchor>
  <xdr:twoCellAnchor>
    <xdr:from>
      <xdr:col>12</xdr:col>
      <xdr:colOff>704851</xdr:colOff>
      <xdr:row>54</xdr:row>
      <xdr:rowOff>28575</xdr:rowOff>
    </xdr:from>
    <xdr:to>
      <xdr:col>13</xdr:col>
      <xdr:colOff>190501</xdr:colOff>
      <xdr:row>55</xdr:row>
      <xdr:rowOff>76200</xdr:rowOff>
    </xdr:to>
    <xdr:sp macro="" textlink="">
      <xdr:nvSpPr>
        <xdr:cNvPr id="66" name="Tekstiruutu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9344026" y="16297275"/>
          <a:ext cx="228600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F</a:t>
          </a:r>
        </a:p>
      </xdr:txBody>
    </xdr:sp>
    <xdr:clientData/>
  </xdr:twoCellAnchor>
  <xdr:twoCellAnchor>
    <xdr:from>
      <xdr:col>14</xdr:col>
      <xdr:colOff>409575</xdr:colOff>
      <xdr:row>54</xdr:row>
      <xdr:rowOff>0</xdr:rowOff>
    </xdr:from>
    <xdr:to>
      <xdr:col>15</xdr:col>
      <xdr:colOff>38100</xdr:colOff>
      <xdr:row>55</xdr:row>
      <xdr:rowOff>47625</xdr:rowOff>
    </xdr:to>
    <xdr:sp macro="" textlink="">
      <xdr:nvSpPr>
        <xdr:cNvPr id="69" name="Tekstiruutu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8858250" y="1267777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G</a:t>
          </a:r>
        </a:p>
      </xdr:txBody>
    </xdr:sp>
    <xdr:clientData/>
  </xdr:twoCellAnchor>
  <xdr:twoCellAnchor>
    <xdr:from>
      <xdr:col>12</xdr:col>
      <xdr:colOff>704851</xdr:colOff>
      <xdr:row>45</xdr:row>
      <xdr:rowOff>47625</xdr:rowOff>
    </xdr:from>
    <xdr:to>
      <xdr:col>13</xdr:col>
      <xdr:colOff>190501</xdr:colOff>
      <xdr:row>46</xdr:row>
      <xdr:rowOff>95250</xdr:rowOff>
    </xdr:to>
    <xdr:sp macro="" textlink="">
      <xdr:nvSpPr>
        <xdr:cNvPr id="70" name="Tekstiruutu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9344026" y="14516100"/>
          <a:ext cx="228600" cy="266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H</a:t>
          </a:r>
        </a:p>
      </xdr:txBody>
    </xdr:sp>
    <xdr:clientData/>
  </xdr:twoCellAnchor>
  <xdr:twoCellAnchor>
    <xdr:from>
      <xdr:col>14</xdr:col>
      <xdr:colOff>390525</xdr:colOff>
      <xdr:row>45</xdr:row>
      <xdr:rowOff>57150</xdr:rowOff>
    </xdr:from>
    <xdr:to>
      <xdr:col>15</xdr:col>
      <xdr:colOff>19050</xdr:colOff>
      <xdr:row>46</xdr:row>
      <xdr:rowOff>104775</xdr:rowOff>
    </xdr:to>
    <xdr:sp macro="" textlink="">
      <xdr:nvSpPr>
        <xdr:cNvPr id="71" name="Tekstiruutu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8839200" y="11020425"/>
          <a:ext cx="238125" cy="2381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I</a:t>
          </a:r>
        </a:p>
      </xdr:txBody>
    </xdr:sp>
    <xdr:clientData/>
  </xdr:twoCellAnchor>
  <xdr:twoCellAnchor editAs="oneCell">
    <xdr:from>
      <xdr:col>2</xdr:col>
      <xdr:colOff>38100</xdr:colOff>
      <xdr:row>0</xdr:row>
      <xdr:rowOff>466725</xdr:rowOff>
    </xdr:from>
    <xdr:to>
      <xdr:col>2</xdr:col>
      <xdr:colOff>1078980</xdr:colOff>
      <xdr:row>1</xdr:row>
      <xdr:rowOff>652193</xdr:rowOff>
    </xdr:to>
    <xdr:pic>
      <xdr:nvPicPr>
        <xdr:cNvPr id="79" name="Kuva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466725"/>
          <a:ext cx="1040880" cy="852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BD82-DA87-4890-B83A-DC86B98EA009}">
  <sheetPr codeName="Taul1"/>
  <dimension ref="B2:H24"/>
  <sheetViews>
    <sheetView showGridLines="0" showRowColHeaders="0" tabSelected="1" workbookViewId="0">
      <selection activeCell="D32" sqref="D32"/>
    </sheetView>
  </sheetViews>
  <sheetFormatPr defaultColWidth="9.1796875" defaultRowHeight="14.5" x14ac:dyDescent="0.35"/>
  <cols>
    <col min="1" max="16384" width="9.1796875" style="43"/>
  </cols>
  <sheetData>
    <row r="2" spans="2:8" ht="57.75" customHeight="1" x14ac:dyDescent="0.35">
      <c r="B2" s="77" t="s">
        <v>42</v>
      </c>
      <c r="C2" s="77"/>
      <c r="D2" s="77"/>
      <c r="E2" s="77"/>
      <c r="F2" s="77"/>
      <c r="G2" s="77"/>
      <c r="H2" s="77"/>
    </row>
    <row r="24" spans="2:8" x14ac:dyDescent="0.35">
      <c r="B24" s="78" t="s">
        <v>43</v>
      </c>
      <c r="C24" s="79"/>
      <c r="D24" s="79"/>
      <c r="E24" s="79"/>
      <c r="F24" s="79"/>
      <c r="G24" s="79"/>
      <c r="H24" s="79"/>
    </row>
  </sheetData>
  <sheetProtection algorithmName="SHA-512" hashValue="S/1jXEKbpOSsw7dDh3AY1HAZ/UEJGzTT+aX2k4GHHSEr8ILZe/gx0HBXkGrK7wkwK19bmSvoHzEvS+zVvVYlSA==" saltValue="sg1rxLmdgGkby1gTT+r/DA==" spinCount="100000" sheet="1" objects="1" scenarios="1" selectLockedCells="1" selectUnlockedCells="1"/>
  <mergeCells count="2">
    <mergeCell ref="B2:H2"/>
    <mergeCell ref="B24:H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1DBE-9BAD-4667-87A3-581CEC3DE807}">
  <sheetPr codeName="Taul2"/>
  <dimension ref="A1:H33"/>
  <sheetViews>
    <sheetView workbookViewId="0">
      <pane ySplit="2" topLeftCell="A3" activePane="bottomLeft" state="frozen"/>
      <selection pane="bottomLeft" activeCell="D4" sqref="D4"/>
    </sheetView>
  </sheetViews>
  <sheetFormatPr defaultColWidth="9.1796875" defaultRowHeight="14.5" x14ac:dyDescent="0.35"/>
  <cols>
    <col min="1" max="1" width="32.26953125" style="21" bestFit="1" customWidth="1"/>
    <col min="2" max="2" width="14.1796875" style="14" customWidth="1"/>
    <col min="3" max="3" width="4.26953125" style="14" customWidth="1"/>
    <col min="4" max="4" width="10.54296875" style="44" customWidth="1"/>
    <col min="5" max="6" width="10.54296875" style="14" customWidth="1"/>
    <col min="7" max="7" width="12.26953125" style="14" customWidth="1"/>
    <col min="8" max="16384" width="9.1796875" style="14"/>
  </cols>
  <sheetData>
    <row r="1" spans="1:8" s="62" customFormat="1" ht="52.5" customHeight="1" x14ac:dyDescent="0.5">
      <c r="A1" s="59" t="s">
        <v>1</v>
      </c>
      <c r="B1" s="60" t="s">
        <v>39</v>
      </c>
      <c r="C1" s="61"/>
    </row>
    <row r="2" spans="1:8" s="62" customFormat="1" ht="52.5" customHeight="1" x14ac:dyDescent="0.35">
      <c r="A2" s="63"/>
      <c r="B2" s="10">
        <f>ROUND(SUM(B4:B8,B11:B15,B18:B22,B25:B29),-2)</f>
        <v>0</v>
      </c>
      <c r="C2" s="71" t="s">
        <v>0</v>
      </c>
    </row>
    <row r="3" spans="1:8" ht="58" x14ac:dyDescent="0.35">
      <c r="A3" s="16" t="s">
        <v>26</v>
      </c>
      <c r="B3" s="17"/>
      <c r="D3" s="18" t="s">
        <v>5</v>
      </c>
      <c r="E3" s="19" t="s">
        <v>4</v>
      </c>
    </row>
    <row r="4" spans="1:8" x14ac:dyDescent="0.35">
      <c r="A4" s="64"/>
      <c r="B4" s="22">
        <f>PI()*(D4/2)^2/1000000*130*E4*130</f>
        <v>0</v>
      </c>
      <c r="C4" s="14" t="s">
        <v>0</v>
      </c>
      <c r="D4" s="1"/>
      <c r="E4" s="1"/>
    </row>
    <row r="5" spans="1:8" x14ac:dyDescent="0.35">
      <c r="A5" s="64"/>
      <c r="B5" s="22">
        <f t="shared" ref="B5:B8" si="0">PI()*(D5/2)^2/1000000*130*E5*130</f>
        <v>0</v>
      </c>
      <c r="C5" s="14" t="s">
        <v>0</v>
      </c>
      <c r="D5" s="1"/>
      <c r="E5" s="1"/>
    </row>
    <row r="6" spans="1:8" x14ac:dyDescent="0.35">
      <c r="A6" s="64"/>
      <c r="B6" s="22">
        <f t="shared" si="0"/>
        <v>0</v>
      </c>
      <c r="C6" s="14" t="s">
        <v>0</v>
      </c>
      <c r="D6" s="1"/>
      <c r="E6" s="1"/>
    </row>
    <row r="7" spans="1:8" x14ac:dyDescent="0.35">
      <c r="A7" s="64"/>
      <c r="B7" s="22">
        <f t="shared" si="0"/>
        <v>0</v>
      </c>
      <c r="C7" s="14" t="s">
        <v>0</v>
      </c>
      <c r="D7" s="1"/>
      <c r="E7" s="1"/>
    </row>
    <row r="8" spans="1:8" x14ac:dyDescent="0.35">
      <c r="A8" s="64"/>
      <c r="B8" s="22">
        <f t="shared" si="0"/>
        <v>0</v>
      </c>
      <c r="C8" s="14" t="s">
        <v>0</v>
      </c>
      <c r="D8" s="1"/>
      <c r="E8" s="1"/>
    </row>
    <row r="9" spans="1:8" s="62" customFormat="1" ht="7.5" customHeight="1" x14ac:dyDescent="0.35">
      <c r="A9" s="65"/>
      <c r="B9" s="66"/>
      <c r="D9" s="67"/>
      <c r="E9" s="68"/>
      <c r="F9" s="69"/>
      <c r="G9" s="68"/>
    </row>
    <row r="10" spans="1:8" ht="58" x14ac:dyDescent="0.35">
      <c r="A10" s="16" t="s">
        <v>3</v>
      </c>
      <c r="B10" s="17"/>
      <c r="D10" s="18" t="s">
        <v>8</v>
      </c>
      <c r="E10" s="18" t="s">
        <v>9</v>
      </c>
      <c r="F10" s="18" t="s">
        <v>10</v>
      </c>
      <c r="G10" s="19" t="s">
        <v>11</v>
      </c>
    </row>
    <row r="11" spans="1:8" x14ac:dyDescent="0.35">
      <c r="A11" s="64"/>
      <c r="B11" s="22">
        <f>D11*E11*F11/1000000*120*G11</f>
        <v>0</v>
      </c>
      <c r="C11" s="14" t="s">
        <v>0</v>
      </c>
      <c r="D11" s="1"/>
      <c r="E11" s="1"/>
      <c r="F11" s="1"/>
      <c r="G11" s="1"/>
    </row>
    <row r="12" spans="1:8" x14ac:dyDescent="0.35">
      <c r="A12" s="64"/>
      <c r="B12" s="22">
        <f>D12*E12*F12/1000000*120*G12</f>
        <v>0</v>
      </c>
      <c r="C12" s="14" t="s">
        <v>0</v>
      </c>
      <c r="D12" s="1"/>
      <c r="E12" s="1"/>
      <c r="F12" s="1"/>
      <c r="G12" s="1"/>
    </row>
    <row r="13" spans="1:8" x14ac:dyDescent="0.35">
      <c r="A13" s="64"/>
      <c r="B13" s="22">
        <f>D13*E13*F13/1000000*120*G13</f>
        <v>0</v>
      </c>
      <c r="C13" s="14" t="s">
        <v>0</v>
      </c>
      <c r="D13" s="1"/>
      <c r="E13" s="1"/>
      <c r="F13" s="1"/>
      <c r="G13" s="1"/>
    </row>
    <row r="14" spans="1:8" x14ac:dyDescent="0.35">
      <c r="A14" s="64"/>
      <c r="B14" s="22">
        <f>D14*E14*F14/1000000*120*G14</f>
        <v>0</v>
      </c>
      <c r="C14" s="14" t="s">
        <v>0</v>
      </c>
      <c r="D14" s="1"/>
      <c r="E14" s="1"/>
      <c r="F14" s="1"/>
      <c r="G14" s="1"/>
    </row>
    <row r="15" spans="1:8" x14ac:dyDescent="0.35">
      <c r="A15" s="64"/>
      <c r="B15" s="22">
        <f>D15*E15*F15/1000000*120*G15</f>
        <v>0</v>
      </c>
      <c r="C15" s="14" t="s">
        <v>0</v>
      </c>
      <c r="D15" s="1"/>
      <c r="E15" s="1"/>
      <c r="F15" s="1"/>
      <c r="G15" s="1"/>
    </row>
    <row r="16" spans="1:8" s="62" customFormat="1" ht="7.5" customHeight="1" x14ac:dyDescent="0.35">
      <c r="A16" s="65"/>
      <c r="B16" s="66"/>
      <c r="D16" s="70"/>
      <c r="E16" s="68"/>
      <c r="F16" s="68"/>
      <c r="G16" s="68"/>
      <c r="H16" s="68"/>
    </row>
    <row r="17" spans="1:5" ht="43.5" x14ac:dyDescent="0.35">
      <c r="A17" s="16" t="s">
        <v>2</v>
      </c>
      <c r="B17" s="17"/>
      <c r="D17" s="18" t="s">
        <v>7</v>
      </c>
      <c r="E17" s="19" t="s">
        <v>12</v>
      </c>
    </row>
    <row r="18" spans="1:5" x14ac:dyDescent="0.35">
      <c r="A18" s="64"/>
      <c r="B18" s="22">
        <f>D18*E18</f>
        <v>0</v>
      </c>
      <c r="C18" s="14" t="s">
        <v>0</v>
      </c>
      <c r="D18" s="1"/>
      <c r="E18" s="1"/>
    </row>
    <row r="19" spans="1:5" x14ac:dyDescent="0.35">
      <c r="A19" s="64"/>
      <c r="B19" s="22">
        <f t="shared" ref="B19:B22" si="1">D19*E19</f>
        <v>0</v>
      </c>
      <c r="C19" s="14" t="s">
        <v>0</v>
      </c>
      <c r="D19" s="1"/>
      <c r="E19" s="1"/>
    </row>
    <row r="20" spans="1:5" x14ac:dyDescent="0.35">
      <c r="A20" s="64"/>
      <c r="B20" s="22">
        <f t="shared" si="1"/>
        <v>0</v>
      </c>
      <c r="C20" s="14" t="s">
        <v>0</v>
      </c>
      <c r="D20" s="1"/>
      <c r="E20" s="1"/>
    </row>
    <row r="21" spans="1:5" x14ac:dyDescent="0.35">
      <c r="A21" s="64"/>
      <c r="B21" s="22">
        <f t="shared" si="1"/>
        <v>0</v>
      </c>
      <c r="C21" s="14" t="s">
        <v>0</v>
      </c>
      <c r="D21" s="1"/>
      <c r="E21" s="1"/>
    </row>
    <row r="22" spans="1:5" x14ac:dyDescent="0.35">
      <c r="A22" s="64"/>
      <c r="B22" s="22">
        <f t="shared" si="1"/>
        <v>0</v>
      </c>
      <c r="C22" s="14" t="s">
        <v>0</v>
      </c>
      <c r="D22" s="1"/>
      <c r="E22" s="1"/>
    </row>
    <row r="23" spans="1:5" s="62" customFormat="1" ht="8.25" customHeight="1" x14ac:dyDescent="0.35">
      <c r="A23" s="65"/>
      <c r="B23" s="66"/>
      <c r="D23" s="68"/>
      <c r="E23" s="68"/>
    </row>
    <row r="24" spans="1:5" ht="31" x14ac:dyDescent="0.35">
      <c r="A24" s="16" t="s">
        <v>24</v>
      </c>
      <c r="B24" s="17"/>
      <c r="D24" s="18" t="s">
        <v>25</v>
      </c>
    </row>
    <row r="25" spans="1:5" x14ac:dyDescent="0.35">
      <c r="B25" s="22">
        <f>D25*60</f>
        <v>0</v>
      </c>
      <c r="C25" s="14" t="s">
        <v>0</v>
      </c>
      <c r="D25" s="1"/>
    </row>
    <row r="26" spans="1:5" x14ac:dyDescent="0.35">
      <c r="B26" s="22">
        <f t="shared" ref="B26:B29" si="2">D26*60</f>
        <v>0</v>
      </c>
      <c r="C26" s="14" t="s">
        <v>0</v>
      </c>
      <c r="D26" s="1"/>
    </row>
    <row r="27" spans="1:5" x14ac:dyDescent="0.35">
      <c r="B27" s="22">
        <f t="shared" si="2"/>
        <v>0</v>
      </c>
      <c r="C27" s="14" t="s">
        <v>0</v>
      </c>
      <c r="D27" s="1"/>
    </row>
    <row r="28" spans="1:5" x14ac:dyDescent="0.35">
      <c r="B28" s="22">
        <f t="shared" si="2"/>
        <v>0</v>
      </c>
      <c r="C28" s="14" t="s">
        <v>0</v>
      </c>
      <c r="D28" s="1"/>
    </row>
    <row r="29" spans="1:5" x14ac:dyDescent="0.35">
      <c r="B29" s="22">
        <f t="shared" si="2"/>
        <v>0</v>
      </c>
      <c r="C29" s="14" t="s">
        <v>0</v>
      </c>
      <c r="D29" s="1"/>
    </row>
    <row r="30" spans="1:5" x14ac:dyDescent="0.35">
      <c r="B30" s="76"/>
    </row>
    <row r="31" spans="1:5" s="62" customFormat="1" ht="8.25" customHeight="1" x14ac:dyDescent="0.35">
      <c r="A31" s="65"/>
      <c r="B31" s="75"/>
      <c r="D31" s="68"/>
      <c r="E31" s="68"/>
    </row>
    <row r="33" spans="1:2" x14ac:dyDescent="0.35">
      <c r="A33" s="74" t="s">
        <v>49</v>
      </c>
      <c r="B33" s="72">
        <f>B2</f>
        <v>0</v>
      </c>
    </row>
  </sheetData>
  <sheetProtection algorithmName="SHA-512" hashValue="Oj+JoylW24j+ymYODgKe8gIPr8F5blOr2aAgfIeXeLdwQ64I0JXTR5Fmgo9+MPYWtbRx4p7sCPxHHr6SdSLfwA==" saltValue="NTlfY8FkhIKbGVgjt1eqhA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DACC-E7D9-414B-91FB-CFDECB3079D6}">
  <sheetPr codeName="Taul3"/>
  <dimension ref="A1:O60"/>
  <sheetViews>
    <sheetView showGridLines="0" showRowColHeaders="0" zoomScaleNormal="100" workbookViewId="0">
      <pane ySplit="2" topLeftCell="A3" activePane="bottomLeft" state="frozen"/>
      <selection pane="bottomLeft" activeCell="F4" sqref="F4"/>
    </sheetView>
  </sheetViews>
  <sheetFormatPr defaultColWidth="9.1796875" defaultRowHeight="14.5" x14ac:dyDescent="0.35"/>
  <cols>
    <col min="1" max="1" width="16.453125" style="14" hidden="1" customWidth="1"/>
    <col min="2" max="2" width="9.81640625" style="15" hidden="1" customWidth="1"/>
    <col min="3" max="3" width="32.26953125" style="21" customWidth="1"/>
    <col min="4" max="4" width="15" style="14" customWidth="1"/>
    <col min="5" max="5" width="4.26953125" style="14" customWidth="1"/>
    <col min="6" max="6" width="11.1796875" style="44" customWidth="1"/>
    <col min="7" max="13" width="11.1796875" style="14" customWidth="1"/>
    <col min="14" max="16384" width="9.1796875" style="14"/>
  </cols>
  <sheetData>
    <row r="1" spans="1:11" s="3" customFormat="1" ht="52.5" customHeight="1" x14ac:dyDescent="0.5">
      <c r="A1" s="3" t="s">
        <v>45</v>
      </c>
      <c r="B1" s="4" t="s">
        <v>37</v>
      </c>
      <c r="C1" s="5" t="s">
        <v>40</v>
      </c>
      <c r="D1" s="6" t="s">
        <v>39</v>
      </c>
      <c r="E1" s="7"/>
      <c r="F1" s="6" t="s">
        <v>46</v>
      </c>
    </row>
    <row r="2" spans="1:11" s="3" customFormat="1" ht="52.5" customHeight="1" x14ac:dyDescent="0.35">
      <c r="A2" s="8" t="s">
        <v>38</v>
      </c>
      <c r="B2" s="8" t="s">
        <v>38</v>
      </c>
      <c r="C2" s="9"/>
      <c r="D2" s="10">
        <f>ROUND(SUM(D4:D8,D11:D15,D19:D23,D28:D32,D37:D41),-2)</f>
        <v>0</v>
      </c>
      <c r="E2" s="11" t="s">
        <v>0</v>
      </c>
      <c r="F2" s="12" t="str">
        <f>IF(ISERROR(SUM(A4:A8,A11:A15,A19:A23,A28:A32,A37:A41)/SUM(D4:D8,D11:D15,D19:D23,D28:D32,D37:D41)*100),"",SUM(A4:A8,A11:A15,A19:A23,A28:A32,A37:A41)/SUM(D4:D8,D11:D15,D19:D23,D28:D32,D37:D41)*100)</f>
        <v/>
      </c>
      <c r="G2" s="13" t="s">
        <v>47</v>
      </c>
    </row>
    <row r="3" spans="1:11" ht="58" x14ac:dyDescent="0.35">
      <c r="C3" s="16" t="s">
        <v>26</v>
      </c>
      <c r="D3" s="17"/>
      <c r="F3" s="18" t="s">
        <v>5</v>
      </c>
      <c r="G3" s="19" t="s">
        <v>6</v>
      </c>
      <c r="H3" s="19" t="s">
        <v>4</v>
      </c>
    </row>
    <row r="4" spans="1:11" x14ac:dyDescent="0.35">
      <c r="A4" s="20">
        <f>G4/100*D4</f>
        <v>0</v>
      </c>
      <c r="D4" s="22">
        <f>(F4^2)/(120^2)*((-6.3245*G4)+932.53)*H4</f>
        <v>0</v>
      </c>
      <c r="E4" s="14" t="s">
        <v>0</v>
      </c>
      <c r="F4" s="1"/>
      <c r="G4" s="2"/>
      <c r="H4" s="1"/>
    </row>
    <row r="5" spans="1:11" x14ac:dyDescent="0.35">
      <c r="A5" s="20">
        <f t="shared" ref="A5:A8" si="0">G5/100*D5</f>
        <v>0</v>
      </c>
      <c r="D5" s="22">
        <f>(F5^2)/(120^2)*((-6.3245*G5)+932.53)*H5</f>
        <v>0</v>
      </c>
      <c r="E5" s="14" t="s">
        <v>0</v>
      </c>
      <c r="F5" s="1"/>
      <c r="G5" s="2"/>
      <c r="H5" s="1"/>
    </row>
    <row r="6" spans="1:11" x14ac:dyDescent="0.35">
      <c r="A6" s="20">
        <f t="shared" si="0"/>
        <v>0</v>
      </c>
      <c r="D6" s="22">
        <f>(F6^2)/(120^2)*((-6.3245*G6)+932.53)*H6</f>
        <v>0</v>
      </c>
      <c r="E6" s="14" t="s">
        <v>0</v>
      </c>
      <c r="F6" s="1"/>
      <c r="G6" s="2"/>
      <c r="H6" s="1"/>
    </row>
    <row r="7" spans="1:11" x14ac:dyDescent="0.35">
      <c r="A7" s="20">
        <f t="shared" si="0"/>
        <v>0</v>
      </c>
      <c r="D7" s="22">
        <f>(F7^2)/(120^2)*((-6.3245*G7)+932.53)*H7</f>
        <v>0</v>
      </c>
      <c r="E7" s="14" t="s">
        <v>0</v>
      </c>
      <c r="F7" s="1"/>
      <c r="G7" s="2"/>
      <c r="H7" s="1"/>
    </row>
    <row r="8" spans="1:11" x14ac:dyDescent="0.35">
      <c r="A8" s="20">
        <f t="shared" si="0"/>
        <v>0</v>
      </c>
      <c r="D8" s="22">
        <f>(F8^2)/(120^2)*((-6.3245*G8)+932.53)*H8</f>
        <v>0</v>
      </c>
      <c r="E8" s="14" t="s">
        <v>0</v>
      </c>
      <c r="F8" s="1"/>
      <c r="G8" s="2"/>
      <c r="H8" s="1"/>
    </row>
    <row r="9" spans="1:11" s="3" customFormat="1" ht="7.5" customHeight="1" x14ac:dyDescent="0.35">
      <c r="B9" s="23"/>
      <c r="C9" s="24"/>
      <c r="D9" s="25"/>
      <c r="F9" s="26"/>
      <c r="G9" s="27"/>
      <c r="H9" s="28"/>
      <c r="I9" s="27"/>
    </row>
    <row r="10" spans="1:11" ht="43.5" x14ac:dyDescent="0.35">
      <c r="C10" s="16" t="s">
        <v>3</v>
      </c>
      <c r="D10" s="17"/>
      <c r="F10" s="18" t="s">
        <v>48</v>
      </c>
      <c r="G10" s="19" t="s">
        <v>6</v>
      </c>
      <c r="H10" s="19" t="s">
        <v>11</v>
      </c>
    </row>
    <row r="11" spans="1:11" x14ac:dyDescent="0.35">
      <c r="A11" s="20">
        <f>G11/100*D11</f>
        <v>0</v>
      </c>
      <c r="D11" s="22">
        <f>H11*F11</f>
        <v>0</v>
      </c>
      <c r="E11" s="14" t="s">
        <v>0</v>
      </c>
      <c r="F11" s="1"/>
      <c r="G11" s="2"/>
      <c r="H11" s="1"/>
    </row>
    <row r="12" spans="1:11" x14ac:dyDescent="0.35">
      <c r="A12" s="20">
        <f t="shared" ref="A12:A15" si="1">G12/100*D12</f>
        <v>0</v>
      </c>
      <c r="D12" s="22">
        <f t="shared" ref="D12:D15" si="2">H12*F12</f>
        <v>0</v>
      </c>
      <c r="E12" s="14" t="s">
        <v>0</v>
      </c>
      <c r="F12" s="1"/>
      <c r="G12" s="2"/>
      <c r="H12" s="1"/>
    </row>
    <row r="13" spans="1:11" x14ac:dyDescent="0.35">
      <c r="A13" s="20">
        <f t="shared" si="1"/>
        <v>0</v>
      </c>
      <c r="D13" s="22">
        <f t="shared" si="2"/>
        <v>0</v>
      </c>
      <c r="E13" s="14" t="s">
        <v>0</v>
      </c>
      <c r="F13" s="1"/>
      <c r="G13" s="2"/>
      <c r="H13" s="1"/>
    </row>
    <row r="14" spans="1:11" x14ac:dyDescent="0.35">
      <c r="A14" s="20">
        <f t="shared" si="1"/>
        <v>0</v>
      </c>
      <c r="D14" s="22">
        <f t="shared" si="2"/>
        <v>0</v>
      </c>
      <c r="E14" s="14" t="s">
        <v>0</v>
      </c>
      <c r="F14" s="1"/>
      <c r="G14" s="2"/>
      <c r="H14" s="1"/>
    </row>
    <row r="15" spans="1:11" x14ac:dyDescent="0.35">
      <c r="A15" s="20">
        <f t="shared" si="1"/>
        <v>0</v>
      </c>
      <c r="D15" s="22">
        <f t="shared" si="2"/>
        <v>0</v>
      </c>
      <c r="E15" s="14" t="s">
        <v>0</v>
      </c>
      <c r="F15" s="1"/>
      <c r="G15" s="2"/>
      <c r="H15" s="1"/>
    </row>
    <row r="16" spans="1:11" s="3" customFormat="1" ht="7.5" customHeight="1" x14ac:dyDescent="0.35">
      <c r="B16" s="23"/>
      <c r="C16" s="24"/>
      <c r="D16" s="25"/>
      <c r="F16" s="29"/>
      <c r="G16" s="27"/>
      <c r="H16" s="27"/>
      <c r="I16" s="27"/>
      <c r="J16" s="28"/>
      <c r="K16" s="27"/>
    </row>
    <row r="17" spans="1:13" s="30" customFormat="1" ht="30" customHeight="1" x14ac:dyDescent="0.35">
      <c r="B17" s="31"/>
      <c r="C17" s="16" t="s">
        <v>13</v>
      </c>
      <c r="D17" s="32"/>
      <c r="F17" s="33"/>
      <c r="G17" s="34"/>
      <c r="H17" s="34"/>
      <c r="I17" s="34"/>
      <c r="J17" s="35"/>
      <c r="K17" s="34"/>
    </row>
    <row r="18" spans="1:13" ht="87" x14ac:dyDescent="0.35">
      <c r="D18" s="17"/>
      <c r="F18" s="18" t="s">
        <v>14</v>
      </c>
      <c r="G18" s="18" t="s">
        <v>15</v>
      </c>
      <c r="H18" s="18" t="s">
        <v>16</v>
      </c>
      <c r="I18" s="19" t="s">
        <v>44</v>
      </c>
      <c r="J18" s="19" t="s">
        <v>23</v>
      </c>
      <c r="K18" s="19" t="s">
        <v>6</v>
      </c>
    </row>
    <row r="19" spans="1:13" x14ac:dyDescent="0.35">
      <c r="A19" s="20">
        <f>K19/100*D19</f>
        <v>0</v>
      </c>
      <c r="B19" s="15">
        <f>((F19+G19)/2*(I19-H19)*J19+F19*H19*J19/2)</f>
        <v>0</v>
      </c>
      <c r="D19" s="22">
        <f>B19*(0.4203*K19+90.874)+(100-K19)/100*B19*1000</f>
        <v>0</v>
      </c>
      <c r="E19" s="14" t="s">
        <v>0</v>
      </c>
      <c r="F19" s="57"/>
      <c r="G19" s="57"/>
      <c r="H19" s="57"/>
      <c r="I19" s="58"/>
      <c r="J19" s="57"/>
      <c r="K19" s="2"/>
    </row>
    <row r="20" spans="1:13" x14ac:dyDescent="0.35">
      <c r="A20" s="20">
        <f t="shared" ref="A20:A23" si="3">K20/100*D20</f>
        <v>0</v>
      </c>
      <c r="B20" s="15">
        <f t="shared" ref="B20:B23" si="4">((F20+G20)/2*(I20-H20)*J20+F20*H20*J20/2)</f>
        <v>0</v>
      </c>
      <c r="D20" s="22">
        <f t="shared" ref="D20:D23" si="5">B20*(0.4203*K20+90.874)+(100-K20)/100*B20*1000</f>
        <v>0</v>
      </c>
      <c r="E20" s="14" t="s">
        <v>0</v>
      </c>
      <c r="F20" s="57"/>
      <c r="G20" s="57"/>
      <c r="H20" s="57"/>
      <c r="I20" s="58"/>
      <c r="J20" s="57"/>
      <c r="K20" s="2"/>
    </row>
    <row r="21" spans="1:13" x14ac:dyDescent="0.35">
      <c r="A21" s="20">
        <f t="shared" si="3"/>
        <v>0</v>
      </c>
      <c r="B21" s="15">
        <f t="shared" si="4"/>
        <v>0</v>
      </c>
      <c r="D21" s="22">
        <f t="shared" si="5"/>
        <v>0</v>
      </c>
      <c r="E21" s="14" t="s">
        <v>0</v>
      </c>
      <c r="F21" s="57"/>
      <c r="G21" s="57"/>
      <c r="H21" s="57"/>
      <c r="I21" s="58"/>
      <c r="J21" s="57"/>
      <c r="K21" s="2"/>
      <c r="M21" s="36" t="s">
        <v>41</v>
      </c>
    </row>
    <row r="22" spans="1:13" x14ac:dyDescent="0.35">
      <c r="A22" s="20">
        <f t="shared" si="3"/>
        <v>0</v>
      </c>
      <c r="B22" s="15">
        <f t="shared" si="4"/>
        <v>0</v>
      </c>
      <c r="D22" s="22">
        <f t="shared" si="5"/>
        <v>0</v>
      </c>
      <c r="E22" s="14" t="s">
        <v>0</v>
      </c>
      <c r="F22" s="57"/>
      <c r="G22" s="57"/>
      <c r="H22" s="57"/>
      <c r="I22" s="58"/>
      <c r="J22" s="57"/>
      <c r="K22" s="2"/>
    </row>
    <row r="23" spans="1:13" x14ac:dyDescent="0.35">
      <c r="A23" s="20">
        <f t="shared" si="3"/>
        <v>0</v>
      </c>
      <c r="B23" s="15">
        <f t="shared" si="4"/>
        <v>0</v>
      </c>
      <c r="D23" s="22">
        <f t="shared" si="5"/>
        <v>0</v>
      </c>
      <c r="E23" s="14" t="s">
        <v>0</v>
      </c>
      <c r="F23" s="57"/>
      <c r="G23" s="57"/>
      <c r="H23" s="57"/>
      <c r="I23" s="58"/>
      <c r="J23" s="57"/>
      <c r="K23" s="2"/>
    </row>
    <row r="24" spans="1:13" ht="25.5" customHeight="1" x14ac:dyDescent="0.35">
      <c r="D24" s="37"/>
      <c r="E24" s="21"/>
      <c r="F24" s="38"/>
      <c r="G24" s="38"/>
      <c r="H24" s="38"/>
      <c r="I24" s="39"/>
      <c r="J24" s="38"/>
      <c r="K24" s="40"/>
    </row>
    <row r="25" spans="1:13" s="3" customFormat="1" ht="8.25" customHeight="1" x14ac:dyDescent="0.35">
      <c r="B25" s="23"/>
      <c r="C25" s="24"/>
      <c r="D25" s="41"/>
      <c r="F25" s="27"/>
      <c r="G25" s="27"/>
    </row>
    <row r="26" spans="1:13" s="30" customFormat="1" ht="27" customHeight="1" x14ac:dyDescent="0.35">
      <c r="B26" s="31"/>
      <c r="C26" s="16" t="s">
        <v>18</v>
      </c>
      <c r="D26" s="32"/>
      <c r="F26" s="34"/>
      <c r="G26" s="34"/>
    </row>
    <row r="27" spans="1:13" ht="43.5" x14ac:dyDescent="0.35">
      <c r="D27" s="17"/>
      <c r="F27" s="18" t="s">
        <v>19</v>
      </c>
      <c r="G27" s="18" t="s">
        <v>20</v>
      </c>
      <c r="H27" s="19" t="s">
        <v>6</v>
      </c>
    </row>
    <row r="28" spans="1:13" x14ac:dyDescent="0.35">
      <c r="A28" s="20">
        <f>H28/100*D28</f>
        <v>0</v>
      </c>
      <c r="B28" s="42">
        <f>PI()*(G28/2)^2*F28</f>
        <v>0</v>
      </c>
      <c r="D28" s="22">
        <f>B28*(0.4203*H28+90.874)+(100-H28)/100*B28*1000</f>
        <v>0</v>
      </c>
      <c r="E28" s="14" t="s">
        <v>0</v>
      </c>
      <c r="F28" s="57"/>
      <c r="G28" s="57"/>
      <c r="H28" s="2"/>
    </row>
    <row r="29" spans="1:13" x14ac:dyDescent="0.35">
      <c r="A29" s="20">
        <f t="shared" ref="A29:A32" si="6">H29/100*D29</f>
        <v>0</v>
      </c>
      <c r="B29" s="42">
        <f t="shared" ref="B29:B32" si="7">PI()*(G29/2)^2*F29</f>
        <v>0</v>
      </c>
      <c r="D29" s="22">
        <f>B29*(0.4203*H29+90.874)+(100-H29)/100*B29*1000</f>
        <v>0</v>
      </c>
      <c r="E29" s="14" t="s">
        <v>0</v>
      </c>
      <c r="F29" s="57"/>
      <c r="G29" s="57"/>
      <c r="H29" s="2"/>
    </row>
    <row r="30" spans="1:13" x14ac:dyDescent="0.35">
      <c r="A30" s="20">
        <f t="shared" si="6"/>
        <v>0</v>
      </c>
      <c r="B30" s="42">
        <f t="shared" si="7"/>
        <v>0</v>
      </c>
      <c r="D30" s="22">
        <f t="shared" ref="D30:D32" si="8">B30*(0.4203*H30+90.874)+(100-H30)/100*B30*1000</f>
        <v>0</v>
      </c>
      <c r="E30" s="14" t="s">
        <v>0</v>
      </c>
      <c r="F30" s="57"/>
      <c r="G30" s="57"/>
      <c r="H30" s="2"/>
    </row>
    <row r="31" spans="1:13" x14ac:dyDescent="0.35">
      <c r="A31" s="20">
        <f t="shared" si="6"/>
        <v>0</v>
      </c>
      <c r="B31" s="42">
        <f t="shared" si="7"/>
        <v>0</v>
      </c>
      <c r="D31" s="22">
        <f t="shared" si="8"/>
        <v>0</v>
      </c>
      <c r="E31" s="14" t="s">
        <v>0</v>
      </c>
      <c r="F31" s="57"/>
      <c r="G31" s="57"/>
      <c r="H31" s="2"/>
    </row>
    <row r="32" spans="1:13" x14ac:dyDescent="0.35">
      <c r="A32" s="20">
        <f t="shared" si="6"/>
        <v>0</v>
      </c>
      <c r="B32" s="42">
        <f t="shared" si="7"/>
        <v>0</v>
      </c>
      <c r="D32" s="22">
        <f t="shared" si="8"/>
        <v>0</v>
      </c>
      <c r="E32" s="14" t="s">
        <v>0</v>
      </c>
      <c r="F32" s="57"/>
      <c r="G32" s="57"/>
      <c r="H32" s="2"/>
    </row>
    <row r="33" spans="1:15" x14ac:dyDescent="0.35">
      <c r="D33" s="43"/>
      <c r="F33" s="14"/>
    </row>
    <row r="34" spans="1:15" s="3" customFormat="1" ht="8.25" customHeight="1" x14ac:dyDescent="0.35">
      <c r="B34" s="23"/>
      <c r="C34" s="24"/>
      <c r="D34" s="41"/>
      <c r="F34" s="27"/>
      <c r="G34" s="27"/>
    </row>
    <row r="35" spans="1:15" ht="46.5" customHeight="1" x14ac:dyDescent="0.35">
      <c r="C35" s="16" t="s">
        <v>17</v>
      </c>
      <c r="D35" s="43"/>
    </row>
    <row r="36" spans="1:15" ht="87" x14ac:dyDescent="0.35">
      <c r="D36" s="17"/>
      <c r="F36" s="18" t="s">
        <v>14</v>
      </c>
      <c r="G36" s="18" t="s">
        <v>15</v>
      </c>
      <c r="H36" s="18" t="s">
        <v>27</v>
      </c>
      <c r="I36" s="19" t="s">
        <v>22</v>
      </c>
      <c r="J36" s="18" t="s">
        <v>28</v>
      </c>
      <c r="K36" s="18" t="s">
        <v>29</v>
      </c>
      <c r="L36" s="19" t="s">
        <v>30</v>
      </c>
      <c r="M36" s="19" t="s">
        <v>6</v>
      </c>
    </row>
    <row r="37" spans="1:15" x14ac:dyDescent="0.35">
      <c r="A37" s="20">
        <f>M37/100*D37</f>
        <v>0</v>
      </c>
      <c r="B37" s="45">
        <f>(F37+G37)/2*(I37-H37-J37)*(L37-K37*2)+H37*(L37-K37*2)*F37+J37*(L37-K37*2)*F37+F37*K37*(I37-H37-J37)/2*2+H37*K37*F37/2*2+J37*K37*F37/2*2</f>
        <v>0</v>
      </c>
      <c r="D37" s="22">
        <f>B37*(0.4203*M37+90.874)+(100-M37)/100*B37*1000</f>
        <v>0</v>
      </c>
      <c r="E37" s="14" t="s">
        <v>0</v>
      </c>
      <c r="F37" s="57"/>
      <c r="G37" s="57"/>
      <c r="H37" s="57"/>
      <c r="I37" s="58"/>
      <c r="J37" s="57"/>
      <c r="K37" s="57"/>
      <c r="L37" s="57"/>
      <c r="M37" s="2"/>
    </row>
    <row r="38" spans="1:15" x14ac:dyDescent="0.35">
      <c r="A38" s="20">
        <f t="shared" ref="A38:A41" si="9">M38/100*D38</f>
        <v>0</v>
      </c>
      <c r="B38" s="45">
        <f>(F38+G38)/2*(I38-H38-J38)*(L38-K38*2)+H38*(L38-K38*2)*F38+J38*(L38-K38*2)*F38+F38*K38*(I38-H38-J38)/2*2+H38*K38*F38/2*2+J38*K38*F38/2*2</f>
        <v>0</v>
      </c>
      <c r="D38" s="22">
        <f>B38*(0.4203*M38+90.874)+(100-M38)/100*B38*1000</f>
        <v>0</v>
      </c>
      <c r="E38" s="14" t="s">
        <v>0</v>
      </c>
      <c r="F38" s="57"/>
      <c r="G38" s="57"/>
      <c r="H38" s="57"/>
      <c r="I38" s="58"/>
      <c r="J38" s="57"/>
      <c r="K38" s="57"/>
      <c r="L38" s="57"/>
      <c r="M38" s="2"/>
    </row>
    <row r="39" spans="1:15" x14ac:dyDescent="0.35">
      <c r="A39" s="20">
        <f t="shared" si="9"/>
        <v>0</v>
      </c>
      <c r="B39" s="45">
        <f>(F39+G39)/2*(I39-H39-J39)*(L39-K39*2)+H39*(L39-K39*2)*F39+J39*(L39-K39*2)*F39+F39*K39*(I39-H39-J39)/2*2+H39*K39*F39/2*2+J39*K39*F39/2*2</f>
        <v>0</v>
      </c>
      <c r="D39" s="22">
        <f>B39*(0.4203*M39+90.874)+(100-M39)/100*B39*1000</f>
        <v>0</v>
      </c>
      <c r="E39" s="14" t="s">
        <v>0</v>
      </c>
      <c r="F39" s="57"/>
      <c r="G39" s="57"/>
      <c r="H39" s="57"/>
      <c r="I39" s="58"/>
      <c r="J39" s="57"/>
      <c r="K39" s="57"/>
      <c r="L39" s="57"/>
      <c r="M39" s="2"/>
    </row>
    <row r="40" spans="1:15" x14ac:dyDescent="0.35">
      <c r="A40" s="20">
        <f t="shared" si="9"/>
        <v>0</v>
      </c>
      <c r="B40" s="45">
        <f>(F40+G40)/2*(I40-H40-J40)*(L40-K40*2)+H40*(L40-K40*2)*F40+J40*(L40-K40*2)*F40+F40*K40*(I40-H40-J40)/2*2+H40*K40*F40/2*2+J40*K40*F40/2*2</f>
        <v>0</v>
      </c>
      <c r="D40" s="22">
        <f>B40*(0.4203*M40+90.874)+(100-M40)/100*B40*1000</f>
        <v>0</v>
      </c>
      <c r="E40" s="14" t="s">
        <v>0</v>
      </c>
      <c r="F40" s="57"/>
      <c r="G40" s="57"/>
      <c r="H40" s="57"/>
      <c r="I40" s="58"/>
      <c r="J40" s="57"/>
      <c r="K40" s="57"/>
      <c r="L40" s="57"/>
      <c r="M40" s="2"/>
    </row>
    <row r="41" spans="1:15" x14ac:dyDescent="0.35">
      <c r="A41" s="20">
        <f t="shared" si="9"/>
        <v>0</v>
      </c>
      <c r="B41" s="45">
        <f>(F41+G41)/2*(I41-H41-J41)*(L41-K41*2)+H41*(L41-K41*2)*F41+J41*(L41-K41*2)*F41+F41*K41*(I41-H41-J41)/2*2+H41*K41*F41/2*2+J41*K41*F41/2*2</f>
        <v>0</v>
      </c>
      <c r="D41" s="22">
        <f>B41*(0.4203*M41+90.874)+(100-M41)/100*B41*1000</f>
        <v>0</v>
      </c>
      <c r="E41" s="14" t="s">
        <v>0</v>
      </c>
      <c r="F41" s="57"/>
      <c r="G41" s="57"/>
      <c r="H41" s="57"/>
      <c r="I41" s="58"/>
      <c r="J41" s="57"/>
      <c r="K41" s="57"/>
      <c r="L41" s="57"/>
      <c r="M41" s="2"/>
      <c r="O41" s="46" t="s">
        <v>21</v>
      </c>
    </row>
    <row r="42" spans="1:15" ht="23.25" customHeight="1" x14ac:dyDescent="0.35">
      <c r="D42" s="43"/>
    </row>
    <row r="43" spans="1:15" s="3" customFormat="1" ht="8.25" customHeight="1" x14ac:dyDescent="0.35">
      <c r="B43" s="23"/>
      <c r="C43" s="24"/>
      <c r="D43" s="41"/>
      <c r="F43" s="27"/>
      <c r="G43" s="27"/>
    </row>
    <row r="44" spans="1:15" ht="87" hidden="1" x14ac:dyDescent="0.35">
      <c r="C44" s="47" t="s">
        <v>36</v>
      </c>
      <c r="D44" s="48"/>
      <c r="E44" s="49"/>
      <c r="F44" s="50" t="s">
        <v>14</v>
      </c>
      <c r="G44" s="50" t="s">
        <v>15</v>
      </c>
      <c r="H44" s="50" t="s">
        <v>27</v>
      </c>
      <c r="I44" s="50" t="s">
        <v>22</v>
      </c>
      <c r="J44" s="50" t="s">
        <v>28</v>
      </c>
      <c r="K44" s="50" t="s">
        <v>29</v>
      </c>
      <c r="L44" s="50" t="s">
        <v>30</v>
      </c>
    </row>
    <row r="45" spans="1:15" ht="16.5" hidden="1" x14ac:dyDescent="0.35">
      <c r="C45" s="51" t="s">
        <v>31</v>
      </c>
      <c r="D45" s="52">
        <f>(F45+G45)/2*(I45-H45-J45)*(L45-K45*2)</f>
        <v>117</v>
      </c>
      <c r="E45" s="49" t="s">
        <v>35</v>
      </c>
      <c r="F45" s="53">
        <v>2</v>
      </c>
      <c r="G45" s="53">
        <v>2.5</v>
      </c>
      <c r="H45" s="53">
        <v>4</v>
      </c>
      <c r="I45" s="54">
        <v>20</v>
      </c>
      <c r="J45" s="53">
        <v>3</v>
      </c>
      <c r="K45" s="53">
        <v>2</v>
      </c>
      <c r="L45" s="53">
        <v>8</v>
      </c>
    </row>
    <row r="46" spans="1:15" ht="16.5" hidden="1" x14ac:dyDescent="0.35">
      <c r="C46" s="51" t="s">
        <v>32</v>
      </c>
      <c r="D46" s="52">
        <f>H45*(L45-K45*2)*F45+J45*(L45-K45*2)*F45</f>
        <v>56</v>
      </c>
      <c r="E46" s="49" t="s">
        <v>35</v>
      </c>
      <c r="F46" s="53">
        <v>2</v>
      </c>
      <c r="G46" s="53">
        <v>2.5</v>
      </c>
      <c r="H46" s="53">
        <v>4</v>
      </c>
      <c r="I46" s="54">
        <v>20</v>
      </c>
      <c r="J46" s="53">
        <v>3</v>
      </c>
      <c r="K46" s="53">
        <v>2</v>
      </c>
      <c r="L46" s="53">
        <v>8</v>
      </c>
    </row>
    <row r="47" spans="1:15" ht="16.5" hidden="1" x14ac:dyDescent="0.35">
      <c r="C47" s="51" t="s">
        <v>33</v>
      </c>
      <c r="D47" s="52">
        <f>F47*K47*(I47-H47-J47)/2*2</f>
        <v>52</v>
      </c>
      <c r="E47" s="49" t="s">
        <v>35</v>
      </c>
      <c r="F47" s="53">
        <v>2</v>
      </c>
      <c r="G47" s="53">
        <v>2.5</v>
      </c>
      <c r="H47" s="53">
        <v>4</v>
      </c>
      <c r="I47" s="54">
        <v>20</v>
      </c>
      <c r="J47" s="53">
        <v>3</v>
      </c>
      <c r="K47" s="53">
        <v>2</v>
      </c>
      <c r="L47" s="53">
        <v>8</v>
      </c>
    </row>
    <row r="48" spans="1:15" ht="16.5" hidden="1" x14ac:dyDescent="0.35">
      <c r="C48" s="51" t="s">
        <v>34</v>
      </c>
      <c r="D48" s="52">
        <f>H48*K48*F48/2*2+J48*K48*F48/2*2</f>
        <v>28</v>
      </c>
      <c r="E48" s="49" t="s">
        <v>35</v>
      </c>
      <c r="F48" s="53">
        <v>2</v>
      </c>
      <c r="G48" s="53">
        <v>2.5</v>
      </c>
      <c r="H48" s="53">
        <v>4</v>
      </c>
      <c r="I48" s="54">
        <v>20</v>
      </c>
      <c r="J48" s="53">
        <v>3</v>
      </c>
      <c r="K48" s="53">
        <v>2</v>
      </c>
      <c r="L48" s="53">
        <v>8</v>
      </c>
    </row>
    <row r="49" spans="3:13" hidden="1" x14ac:dyDescent="0.35">
      <c r="C49" s="55"/>
      <c r="D49" s="56">
        <f>SUM(D45:D48)</f>
        <v>253</v>
      </c>
      <c r="E49" s="55"/>
      <c r="F49" s="55"/>
      <c r="G49" s="55"/>
      <c r="H49" s="55"/>
      <c r="I49" s="55"/>
      <c r="J49" s="55"/>
      <c r="K49" s="55"/>
      <c r="L49" s="55"/>
      <c r="M49" s="55"/>
    </row>
    <row r="50" spans="3:13" hidden="1" x14ac:dyDescent="0.35"/>
    <row r="51" spans="3:13" hidden="1" x14ac:dyDescent="0.35"/>
    <row r="52" spans="3:13" hidden="1" x14ac:dyDescent="0.35"/>
    <row r="53" spans="3:13" hidden="1" x14ac:dyDescent="0.35"/>
    <row r="54" spans="3:13" hidden="1" x14ac:dyDescent="0.35"/>
    <row r="55" spans="3:13" hidden="1" x14ac:dyDescent="0.35"/>
    <row r="56" spans="3:13" hidden="1" x14ac:dyDescent="0.35"/>
    <row r="57" spans="3:13" hidden="1" x14ac:dyDescent="0.35"/>
    <row r="58" spans="3:13" hidden="1" x14ac:dyDescent="0.35"/>
    <row r="60" spans="3:13" x14ac:dyDescent="0.35">
      <c r="C60" s="74" t="s">
        <v>49</v>
      </c>
      <c r="D60" s="72">
        <f>D2</f>
        <v>0</v>
      </c>
      <c r="F60" s="73" t="str">
        <f>F2</f>
        <v/>
      </c>
    </row>
  </sheetData>
  <sheetProtection algorithmName="SHA-512" hashValue="9rng0RY+ghzganiFhR6e+hGr6YLRdWsPdmlqqW40ZKXiZ4f8gBYXPostbGBlwwOYpSV5Pn7EtZ/pF/zXa2X97Q==" saltValue="qwMuQqEHlJWRc1KH60t4HA==" spinCount="100000" sheet="1" objects="1" scenarios="1" selectLockedCells="1"/>
  <dataValidations count="1">
    <dataValidation type="custom" allowBlank="1" showInputMessage="1" showErrorMessage="1" error="Kuiva-aine-%:n täytyy olla välillä 10%-90%" sqref="H28:H32 G4:G8 K19:K23 M37:M41 G11:G15" xr:uid="{C6D4C03B-6ABC-4B8A-8F94-91D54B63F69E}">
      <formula1>AND(G4&gt;=10,G4&lt;=90)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etusivu</vt:lpstr>
      <vt:lpstr>Kuivaheinä</vt:lpstr>
      <vt:lpstr>Säilörehu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Anttila Arja (LUKE)</dc:creator>
  <cp:keywords/>
  <dc:description/>
  <cp:lastModifiedBy>Anttila Arja (LUKE)</cp:lastModifiedBy>
  <cp:revision/>
  <dcterms:created xsi:type="dcterms:W3CDTF">2022-09-13T10:14:25Z</dcterms:created>
  <dcterms:modified xsi:type="dcterms:W3CDTF">2024-10-04T06:22:43Z</dcterms:modified>
  <cp:category/>
  <cp:contentStatus/>
</cp:coreProperties>
</file>