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80122\Desktop\"/>
    </mc:Choice>
  </mc:AlternateContent>
  <xr:revisionPtr revIDLastSave="0" documentId="13_ncr:1_{6BFB47EE-45C5-425C-82A5-A1E4B9D7E1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CAD laskuri" sheetId="1" r:id="rId1"/>
    <sheet name="Kirjallisuusviitteet" sheetId="2" r:id="rId2"/>
    <sheet name="Kivennäisiä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1" l="1"/>
  <c r="P38" i="1"/>
  <c r="L10" i="1"/>
  <c r="P37" i="1"/>
  <c r="P26" i="1"/>
  <c r="P27" i="1"/>
  <c r="P28" i="1"/>
  <c r="P29" i="1"/>
  <c r="P30" i="1"/>
  <c r="P31" i="1"/>
  <c r="P32" i="1"/>
  <c r="P33" i="1"/>
  <c r="P34" i="1"/>
  <c r="P35" i="1"/>
  <c r="P36" i="1"/>
  <c r="P25" i="1"/>
  <c r="M37" i="1"/>
  <c r="L37" i="1"/>
  <c r="M36" i="1"/>
  <c r="K20" i="1"/>
  <c r="O35" i="1"/>
  <c r="O37" i="1"/>
  <c r="O28" i="1"/>
  <c r="O26" i="1"/>
  <c r="O27" i="1"/>
  <c r="O38" i="1"/>
  <c r="O39" i="1" s="1"/>
  <c r="O29" i="1"/>
  <c r="O30" i="1"/>
  <c r="O31" i="1"/>
  <c r="O32" i="1"/>
  <c r="O33" i="1"/>
  <c r="O34" i="1"/>
  <c r="O36" i="1"/>
  <c r="O25" i="1"/>
  <c r="L21" i="1"/>
  <c r="K10" i="1"/>
  <c r="K37" i="1"/>
  <c r="J37" i="1"/>
  <c r="N37" i="1"/>
  <c r="J10" i="1"/>
  <c r="F25" i="1"/>
  <c r="C27" i="1"/>
  <c r="L11" i="1" l="1"/>
  <c r="L12" i="1"/>
  <c r="L13" i="1"/>
  <c r="L14" i="1"/>
  <c r="L15" i="1"/>
  <c r="L16" i="1"/>
  <c r="L17" i="1"/>
  <c r="L18" i="1"/>
  <c r="L19" i="1"/>
  <c r="L20" i="1"/>
  <c r="J21" i="1"/>
  <c r="J19" i="1"/>
  <c r="N34" i="1" l="1"/>
  <c r="K34" i="1"/>
  <c r="M34" i="1"/>
  <c r="N36" i="1"/>
  <c r="K36" i="1"/>
  <c r="N25" i="1"/>
  <c r="A35" i="1" l="1"/>
  <c r="A34" i="1"/>
  <c r="K11" i="1" l="1"/>
  <c r="K12" i="1"/>
  <c r="K13" i="1"/>
  <c r="K14" i="1"/>
  <c r="K15" i="1"/>
  <c r="K16" i="1"/>
  <c r="K17" i="1"/>
  <c r="K18" i="1"/>
  <c r="K19" i="1"/>
  <c r="K21" i="1"/>
  <c r="B37" i="1" l="1"/>
  <c r="C36" i="1" l="1"/>
  <c r="C25" i="1"/>
  <c r="D25" i="1"/>
  <c r="E25" i="1"/>
  <c r="G25" i="1"/>
  <c r="H25" i="1"/>
  <c r="I25" i="1"/>
  <c r="D26" i="1"/>
  <c r="E26" i="1"/>
  <c r="F26" i="1"/>
  <c r="G26" i="1"/>
  <c r="H26" i="1"/>
  <c r="I26" i="1"/>
  <c r="D27" i="1"/>
  <c r="E27" i="1"/>
  <c r="F27" i="1"/>
  <c r="G27" i="1"/>
  <c r="H27" i="1"/>
  <c r="I27" i="1"/>
  <c r="D28" i="1"/>
  <c r="E28" i="1"/>
  <c r="F28" i="1"/>
  <c r="G28" i="1"/>
  <c r="H28" i="1"/>
  <c r="I28" i="1"/>
  <c r="D29" i="1"/>
  <c r="E29" i="1"/>
  <c r="F29" i="1"/>
  <c r="G29" i="1"/>
  <c r="H29" i="1"/>
  <c r="I29" i="1"/>
  <c r="D30" i="1"/>
  <c r="E30" i="1"/>
  <c r="F30" i="1"/>
  <c r="G30" i="1"/>
  <c r="H30" i="1"/>
  <c r="I30" i="1"/>
  <c r="D31" i="1"/>
  <c r="E31" i="1"/>
  <c r="F31" i="1"/>
  <c r="G31" i="1"/>
  <c r="H31" i="1"/>
  <c r="I31" i="1"/>
  <c r="D32" i="1"/>
  <c r="E32" i="1"/>
  <c r="F32" i="1"/>
  <c r="G32" i="1"/>
  <c r="H32" i="1"/>
  <c r="I32" i="1"/>
  <c r="D33" i="1"/>
  <c r="E33" i="1"/>
  <c r="F33" i="1"/>
  <c r="G33" i="1"/>
  <c r="H33" i="1"/>
  <c r="I33" i="1"/>
  <c r="D34" i="1"/>
  <c r="E34" i="1"/>
  <c r="F34" i="1"/>
  <c r="G34" i="1"/>
  <c r="H34" i="1"/>
  <c r="I34" i="1"/>
  <c r="D35" i="1"/>
  <c r="E35" i="1"/>
  <c r="F35" i="1"/>
  <c r="G35" i="1"/>
  <c r="H35" i="1"/>
  <c r="I35" i="1"/>
  <c r="D36" i="1"/>
  <c r="E36" i="1"/>
  <c r="F36" i="1"/>
  <c r="G36" i="1"/>
  <c r="H36" i="1"/>
  <c r="I36" i="1"/>
  <c r="C35" i="1"/>
  <c r="C34" i="1"/>
  <c r="C33" i="1"/>
  <c r="C32" i="1"/>
  <c r="C31" i="1"/>
  <c r="C30" i="1"/>
  <c r="C29" i="1"/>
  <c r="C28" i="1"/>
  <c r="C26" i="1"/>
  <c r="C37" i="1" l="1"/>
  <c r="C38" i="1" s="1"/>
  <c r="F37" i="1"/>
  <c r="F38" i="1" s="1"/>
  <c r="L25" i="1"/>
  <c r="K25" i="1"/>
  <c r="J25" i="1"/>
  <c r="M25" i="1"/>
  <c r="I37" i="1"/>
  <c r="I38" i="1" s="1"/>
  <c r="E37" i="1"/>
  <c r="E38" i="1" s="1"/>
  <c r="H37" i="1"/>
  <c r="H38" i="1" s="1"/>
  <c r="G37" i="1"/>
  <c r="G38" i="1" s="1"/>
  <c r="D37" i="1"/>
  <c r="D38" i="1" s="1"/>
  <c r="J20" i="1"/>
  <c r="J18" i="1"/>
  <c r="N33" i="1" s="1"/>
  <c r="J17" i="1"/>
  <c r="J16" i="1"/>
  <c r="J15" i="1"/>
  <c r="J14" i="1"/>
  <c r="J13" i="1"/>
  <c r="J12" i="1"/>
  <c r="N27" i="1" s="1"/>
  <c r="J11" i="1"/>
  <c r="M35" i="1" l="1"/>
  <c r="K35" i="1"/>
  <c r="N35" i="1"/>
  <c r="L26" i="1"/>
  <c r="N26" i="1"/>
  <c r="K26" i="1"/>
  <c r="K38" i="1" s="1"/>
  <c r="K39" i="1" s="1"/>
  <c r="M26" i="1"/>
  <c r="J26" i="1"/>
  <c r="J38" i="1" s="1"/>
  <c r="J39" i="1" s="1"/>
  <c r="L28" i="1"/>
  <c r="M28" i="1"/>
  <c r="N28" i="1"/>
  <c r="L29" i="1"/>
  <c r="N29" i="1"/>
  <c r="M29" i="1"/>
  <c r="N30" i="1"/>
  <c r="L30" i="1"/>
  <c r="M30" i="1"/>
  <c r="N31" i="1"/>
  <c r="L31" i="1"/>
  <c r="M31" i="1"/>
  <c r="L32" i="1"/>
  <c r="M32" i="1"/>
  <c r="N32" i="1"/>
  <c r="L38" i="1" l="1"/>
  <c r="L39" i="1" s="1"/>
  <c r="N38" i="1"/>
  <c r="N39" i="1" s="1"/>
  <c r="M38" i="1"/>
  <c r="M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kar2</author>
    <author>Järvenranta Kirsi (LUKE)</author>
    <author>Järvenranta Kirsi</author>
    <author>Kirsi Järvenranta</author>
  </authors>
  <commentList>
    <comment ref="F8" authorId="0" shapeId="0" xr:uid="{00000000-0006-0000-0000-000001000000}">
      <text>
        <r>
          <rPr>
            <sz val="8"/>
            <color indexed="8"/>
            <rFont val="Calibri"/>
            <family val="2"/>
            <scheme val="minor"/>
          </rPr>
          <t>Tässä voi antaa rikille kertoimen. Tavallisimmin käytetyssä lyhyessä Enderin DCAD-kaavassa se on 1. 
Goffin DCAD -kaavassa kerroin on 0.6, koska sulfaattia ei katsota yhtä happamoittavaksi kuin kloridi-ioni.</t>
        </r>
      </text>
    </comment>
    <comment ref="C9" authorId="1" shapeId="0" xr:uid="{CD6ED67F-0F4C-4204-AC7D-58F1CD58CD6F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Positiiviset ionit punaisella.</t>
        </r>
      </text>
    </comment>
    <comment ref="E9" authorId="1" shapeId="0" xr:uid="{9942A61D-6B88-4D64-A246-A09DFF0F8606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Negatiiviset ionit sinisellä.</t>
        </r>
      </text>
    </comment>
    <comment ref="G9" authorId="1" shapeId="0" xr:uid="{8536C9BF-6B07-4C1C-8C6F-B6E102D60AA2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Ca, Mg ja P kuuluvat harvemmin käytettyyn pitkään DCAD -kaavaan.</t>
        </r>
      </text>
    </comment>
    <comment ref="J9" authorId="1" shapeId="0" xr:uid="{BC97E2DD-6E53-45F4-B8B1-68D4A024430A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Kun rikin kerroin on 1, tämä kaava on Ender et al 1971
Kun rikin kerroin on 0.6 kaava on Goff et al. 2004 muokkama versio Enderin kaavasta.</t>
        </r>
      </text>
    </comment>
    <comment ref="K9" authorId="1" shapeId="0" xr:uid="{40ADEC00-5FEF-4755-AD09-3CBB906DFE70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NRC 2001</t>
        </r>
      </text>
    </comment>
    <comment ref="L9" authorId="1" shapeId="0" xr:uid="{B6EA994E-7159-4D1F-BBC2-8F0484DA971D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Kemp &amp; Hart 1957</t>
        </r>
      </text>
    </comment>
    <comment ref="A10" authorId="1" shapeId="0" xr:uid="{0A98192D-F206-4E3B-AC2F-DA1D3DD4B5A3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Anna tähän oman säilörehun pitoisuudet</t>
        </r>
      </text>
    </comment>
    <comment ref="A17" authorId="1" shapeId="0" xr:uid="{C0001290-FA18-40B0-8469-66915E43DFAA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Soijaa ei käytetä enää nautojen ruokinnassa. Mukana laskurissa vain vertailun vuoksi.</t>
        </r>
      </text>
    </comment>
    <comment ref="A21" authorId="1" shapeId="0" xr:uid="{5CF60B6C-11AF-4D85-BE4C-763DA1D0700C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Anna tähän oman käytössä olevan kivennäisen arvot.</t>
        </r>
      </text>
    </comment>
    <comment ref="B24" authorId="1" shapeId="0" xr:uid="{244FE3C6-7F6F-4C5E-B8CC-142C54E2599D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Lisää tähän kuiva-ainekiloina mitä rehuja eläimille syötetään ja kuinka paljon. Muut kohdat voi jättää nolliksi.</t>
        </r>
      </text>
    </comment>
    <comment ref="C24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Kivennäispitoisuudet lasketaan KOKO DIEETILLE!</t>
        </r>
      </text>
    </comment>
    <comment ref="J24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Pelkkä säilörehu</t>
        </r>
      </text>
    </comment>
    <comment ref="K24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Säilörehu ja kivennäinen</t>
        </r>
      </text>
    </comment>
    <comment ref="L24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Säilörehu ja väkirehu</t>
        </r>
      </text>
    </comment>
    <comment ref="M24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Säilörehu, väkirehu ja kivennäinen</t>
        </r>
      </text>
    </comment>
    <comment ref="P24" authorId="1" shapeId="0" xr:uid="{5129403B-A3EC-42D3-94C9-36CC58417D91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Kemp &amp; Hart 1957</t>
        </r>
      </text>
    </comment>
    <comment ref="B25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Säilörehun kuiva-ainemäärä</t>
        </r>
      </text>
    </comment>
    <comment ref="A37" authorId="1" shapeId="0" xr:uid="{D88F9737-3A09-4696-8B62-563440C4F6EA}">
      <text>
        <r>
          <rPr>
            <b/>
            <sz val="9"/>
            <color indexed="81"/>
            <rFont val="Tahoma"/>
            <charset val="1"/>
          </rPr>
          <t>Järvenranta Kirsi (LUKE):</t>
        </r>
        <r>
          <rPr>
            <sz val="9"/>
            <color indexed="81"/>
            <rFont val="Tahoma"/>
            <charset val="1"/>
          </rPr>
          <t xml:space="preserve">
Umpilehmällä syönti on noin 
10-12 kg ka/vrk
Juuri poikineella, herutuskaudella olevalla noin
20-25 kg ka/vrk
Huomioi myös lehmän koko!</t>
        </r>
      </text>
    </comment>
    <comment ref="F38" authorId="3" shapeId="0" xr:uid="{00000000-0006-0000-0000-00000B000000}">
      <text>
        <r>
          <rPr>
            <b/>
            <sz val="9"/>
            <color indexed="81"/>
            <rFont val="Tahoma"/>
            <family val="2"/>
          </rPr>
          <t>Kirsi Järvenranta:</t>
        </r>
        <r>
          <rPr>
            <sz val="9"/>
            <color indexed="81"/>
            <rFont val="Tahoma"/>
            <family val="2"/>
          </rPr>
          <t xml:space="preserve">
2g/kgka alaraja, 4 g/kg/ka yläraja</t>
        </r>
      </text>
    </comment>
    <comment ref="H38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Koko dieetin Mg-pitoisuus, joka tulisi olla 3.0-4.5 g/kg kuiva-ainetta.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<sst xmlns="http://schemas.openxmlformats.org/spreadsheetml/2006/main" count="130" uniqueCount="111">
  <si>
    <t>g/kg DM</t>
  </si>
  <si>
    <t>K</t>
  </si>
  <si>
    <t>Na</t>
  </si>
  <si>
    <t>Cl</t>
  </si>
  <si>
    <t>S</t>
  </si>
  <si>
    <t>Ca</t>
  </si>
  <si>
    <t>Mg</t>
  </si>
  <si>
    <t>P</t>
  </si>
  <si>
    <t>säilörehu</t>
  </si>
  <si>
    <t>Ohra</t>
  </si>
  <si>
    <t>väkirehu</t>
  </si>
  <si>
    <t>Kaura</t>
  </si>
  <si>
    <t>Vehnä</t>
  </si>
  <si>
    <t>Rypsi</t>
  </si>
  <si>
    <t>valkuaisrehu</t>
  </si>
  <si>
    <t>Soija</t>
  </si>
  <si>
    <t>Acetona Dry</t>
  </si>
  <si>
    <t>erikoisrehu</t>
  </si>
  <si>
    <t>kivennäinen</t>
  </si>
  <si>
    <t>Tauriainen, S. Sankari, S. Pyörälä, S &amp; Syrjälä-Qvist, L. (2001?). Effect of anionic salts and potassium intake on some blood and urine minerals and acid-base balance of dry pregnant cows on grass silage based feeding. Journal of animal feed sciences 10: ( In press)</t>
  </si>
  <si>
    <t>kg ka/vrk</t>
  </si>
  <si>
    <t>Koko dieetin pitoisuus g/kg ka</t>
  </si>
  <si>
    <t>mEQ / kg ka</t>
  </si>
  <si>
    <t>Lähteet</t>
  </si>
  <si>
    <t>Oma rehu</t>
  </si>
  <si>
    <t>F. Ender, I.W. Dishington, A. Helgebostad 1971. Calcium balance studies in dairy cows under experimental induction and prevention of hypocalcaemic paresis. Z. Tierphysiol. Tierernahr. Futtermittelkd., 28 (1971), pp. 233–256puerperalis</t>
  </si>
  <si>
    <t>SR</t>
  </si>
  <si>
    <t>SR+KIV</t>
  </si>
  <si>
    <t>Säilörehu 1. sato</t>
  </si>
  <si>
    <t>SR+VR+KIV</t>
  </si>
  <si>
    <t>SR+VR</t>
  </si>
  <si>
    <t xml:space="preserve"> DCAD -arvo meq/kg ka</t>
  </si>
  <si>
    <t>Saanti vuorokaudessa</t>
  </si>
  <si>
    <t>Lehmien ruokinta</t>
  </si>
  <si>
    <t>K/Ca+Mg INDEX</t>
  </si>
  <si>
    <t>UmpiKivennäinen</t>
  </si>
  <si>
    <t>Kauran ja ohran olki</t>
  </si>
  <si>
    <t>2,8</t>
  </si>
  <si>
    <t>1,0</t>
  </si>
  <si>
    <t>0,2</t>
  </si>
  <si>
    <t>2,0</t>
  </si>
  <si>
    <t>9,0</t>
  </si>
  <si>
    <t>0,10</t>
  </si>
  <si>
    <t>Rehu-</t>
  </si>
  <si>
    <t>koodi</t>
  </si>
  <si>
    <t>Rehu</t>
  </si>
  <si>
    <t>Tuhka</t>
  </si>
  <si>
    <t>Kal-</t>
  </si>
  <si>
    <t>sium</t>
  </si>
  <si>
    <t>(Ca)</t>
  </si>
  <si>
    <t>Fosfori </t>
  </si>
  <si>
    <t>(P)</t>
  </si>
  <si>
    <t>Mag-</t>
  </si>
  <si>
    <t>nesium</t>
  </si>
  <si>
    <t>(Mg)</t>
  </si>
  <si>
    <t>Kalium</t>
  </si>
  <si>
    <t>(K)</t>
  </si>
  <si>
    <t>Natrium</t>
  </si>
  <si>
    <t>(Na)</t>
  </si>
  <si>
    <t>Rikki</t>
  </si>
  <si>
    <t>(S)</t>
  </si>
  <si>
    <t>Kloori</t>
  </si>
  <si>
    <t>(Cl)</t>
  </si>
  <si>
    <t>Rauta</t>
  </si>
  <si>
    <t>(Fe)</t>
  </si>
  <si>
    <t>Kupari</t>
  </si>
  <si>
    <t>(Cu)</t>
  </si>
  <si>
    <t>Sinkki</t>
  </si>
  <si>
    <t>(Zn)</t>
  </si>
  <si>
    <t>Man-</t>
  </si>
  <si>
    <t>gaani</t>
  </si>
  <si>
    <t>(Mn)</t>
  </si>
  <si>
    <t>Jodi</t>
  </si>
  <si>
    <t>(I)</t>
  </si>
  <si>
    <t>Koboltti</t>
  </si>
  <si>
    <t>(Co)</t>
  </si>
  <si>
    <t>Molyb-</t>
  </si>
  <si>
    <t>deeni</t>
  </si>
  <si>
    <t>(Mb)</t>
  </si>
  <si>
    <t>Seleeni</t>
  </si>
  <si>
    <t>(Se)</t>
  </si>
  <si>
    <t>Olki</t>
  </si>
  <si>
    <t>Goff, J. 2000 Patophysilogy of Calcium and Phosphorus Disorders. Veterinary Clinics of North America: Food Animal Practice Volume 16(2):319-337 (Rikkisuositus)</t>
  </si>
  <si>
    <t>Oma kivennäinen</t>
  </si>
  <si>
    <t>Tässä kivennäismäärät lasketaan KOKO DIEETILLE!</t>
  </si>
  <si>
    <t>Olki, RT</t>
  </si>
  <si>
    <t>Ohra, RT</t>
  </si>
  <si>
    <t>Kaura, RT</t>
  </si>
  <si>
    <t>Vehnä, RT</t>
  </si>
  <si>
    <t>Rypsi, RT</t>
  </si>
  <si>
    <t>Soija, RT</t>
  </si>
  <si>
    <t>Rehutalukko = RT, rehujen pitoisuudet</t>
  </si>
  <si>
    <t>Säilörehu, 1 sato, RT</t>
  </si>
  <si>
    <t>Oma säilörehu</t>
  </si>
  <si>
    <t>Oman rehun pitoisuudet</t>
  </si>
  <si>
    <t xml:space="preserve">Laskurin koonneet Kirsi Järvenranta (kirsi.jarvenranta@luke.fi) ja Perttu Virkajärvi (perttu.virkajarvi@luke.fi), Luke Maaninka. </t>
  </si>
  <si>
    <t>Syönti ja saanti kg ka/vrk</t>
  </si>
  <si>
    <t>Pelletier, S., Belanger, G., Tremblay, G. F., Chantigny, M. H.and Allard, G. 2008a. Dietary cation-anion difference and tetany index of timothy forage fertilized with liquid swine manure. Agron. J. 100: 213 220.</t>
  </si>
  <si>
    <t xml:space="preserve">Goff </t>
  </si>
  <si>
    <t>DCAD1</t>
  </si>
  <si>
    <t>DCAD2</t>
  </si>
  <si>
    <t>Esimerkkejä kivennäisistä:</t>
  </si>
  <si>
    <t xml:space="preserve">Ruokaviraston valvontaraportti 2021. </t>
  </si>
  <si>
    <t>https://www.ruokavirasto.fi/globalassets/tietoa-meista/julkaisut/raportit-ja-selvitykset/elintarvikkeet/rehujen-tuotevalvonnan-analyysitulokset-2021.pdf</t>
  </si>
  <si>
    <t>Lypsykivennäinen</t>
  </si>
  <si>
    <t>Laskuri on kehitetty Nurmet Rahaksi -hankkeessa</t>
  </si>
  <si>
    <t>DCAD -laskuri nautojen dieetin kivennäisainetasapainon arvioimiseen</t>
  </si>
  <si>
    <t>KOKO DIEETTI DCAD1</t>
  </si>
  <si>
    <t>KOKO DIEETTI DCAD2</t>
  </si>
  <si>
    <t>Rehutaulukot ja ruokintasuositukset 2016</t>
  </si>
  <si>
    <t>NRC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</si>
</sst>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i/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color indexed="53"/>
      <name val="Arial"/>
      <family val="2"/>
    </font>
    <font>
      <b/>
      <sz val="13"/>
      <color indexed="12"/>
      <name val="Arial"/>
      <family val="2"/>
    </font>
    <font>
      <b/>
      <sz val="13"/>
      <color indexed="48"/>
      <name val="Arial"/>
      <family val="2"/>
    </font>
    <font>
      <b/>
      <sz val="13"/>
      <color indexed="10"/>
      <name val="Arial"/>
      <family val="2"/>
    </font>
    <font>
      <b/>
      <sz val="13"/>
      <color theme="1"/>
      <name val="Calibri"/>
      <family val="2"/>
      <scheme val="minor"/>
    </font>
    <font>
      <sz val="13"/>
      <color theme="0" tint="-0.499984740745262"/>
      <name val="Calibri"/>
      <family val="2"/>
      <scheme val="minor"/>
    </font>
    <font>
      <sz val="13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3"/>
      <color theme="1" tint="0.34998626667073579"/>
      <name val="Arial"/>
      <family val="2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color rgb="FFFF0000"/>
      <name val="Arial"/>
      <family val="2"/>
    </font>
    <font>
      <sz val="13"/>
      <color theme="3"/>
      <name val="Calibri"/>
      <family val="2"/>
      <scheme val="minor"/>
    </font>
    <font>
      <sz val="13"/>
      <color theme="3"/>
      <name val="Arial"/>
      <family val="2"/>
    </font>
    <font>
      <b/>
      <sz val="10"/>
      <name val="Arial"/>
      <family val="2"/>
    </font>
    <font>
      <sz val="10"/>
      <color indexed="72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theme="1" tint="0.249977111117893"/>
      <name val="Calibri"/>
      <family val="2"/>
      <scheme val="minor"/>
    </font>
    <font>
      <sz val="13"/>
      <color theme="1" tint="0.249977111117893"/>
      <name val="Calibri"/>
      <family val="2"/>
      <scheme val="minor"/>
    </font>
    <font>
      <sz val="13"/>
      <color theme="1" tint="0.249977111117893"/>
      <name val="Arial"/>
      <family val="2"/>
    </font>
    <font>
      <b/>
      <sz val="13"/>
      <color theme="9" tint="-0.249977111117893"/>
      <name val="Arial"/>
      <family val="2"/>
    </font>
    <font>
      <b/>
      <sz val="13"/>
      <color rgb="FF174FA9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EED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rgb="FF9D551E"/>
      </left>
      <right style="medium">
        <color rgb="FF9D551E"/>
      </right>
      <top style="medium">
        <color rgb="FF9D551E"/>
      </top>
      <bottom style="medium">
        <color rgb="FF9D551E"/>
      </bottom>
      <diagonal/>
    </border>
    <border>
      <left style="medium">
        <color rgb="FF9D551E"/>
      </left>
      <right style="medium">
        <color rgb="FF9D551E"/>
      </right>
      <top style="medium">
        <color rgb="FF9D551E"/>
      </top>
      <bottom/>
      <diagonal/>
    </border>
    <border>
      <left style="medium">
        <color rgb="FF9D551E"/>
      </left>
      <right style="medium">
        <color rgb="FF9D551E"/>
      </right>
      <top/>
      <bottom/>
      <diagonal/>
    </border>
    <border>
      <left style="medium">
        <color rgb="FF9D551E"/>
      </left>
      <right style="medium">
        <color rgb="FF9D551E"/>
      </right>
      <top/>
      <bottom style="medium">
        <color rgb="FF9D551E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0" fillId="0" borderId="0" xfId="0" applyBorder="1"/>
    <xf numFmtId="164" fontId="1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ill="1" applyBorder="1"/>
    <xf numFmtId="1" fontId="0" fillId="0" borderId="0" xfId="0" applyNumberFormat="1" applyBorder="1"/>
    <xf numFmtId="2" fontId="0" fillId="0" borderId="0" xfId="0" applyNumberFormat="1" applyFill="1" applyBorder="1"/>
    <xf numFmtId="164" fontId="0" fillId="0" borderId="0" xfId="0" applyNumberFormat="1" applyFill="1" applyBorder="1"/>
    <xf numFmtId="0" fontId="3" fillId="0" borderId="0" xfId="0" applyFont="1" applyBorder="1"/>
    <xf numFmtId="2" fontId="3" fillId="0" borderId="0" xfId="0" applyNumberFormat="1" applyFont="1" applyBorder="1"/>
    <xf numFmtId="1" fontId="2" fillId="0" borderId="0" xfId="0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9" fillId="0" borderId="0" xfId="0" applyNumberFormat="1" applyFont="1" applyFill="1" applyBorder="1" applyAlignment="1" applyProtection="1"/>
    <xf numFmtId="0" fontId="11" fillId="0" borderId="0" xfId="0" applyFont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/>
    <xf numFmtId="1" fontId="15" fillId="2" borderId="0" xfId="0" applyNumberFormat="1" applyFont="1" applyFill="1" applyBorder="1" applyAlignment="1" applyProtection="1">
      <alignment horizontal="center"/>
    </xf>
    <xf numFmtId="1" fontId="15" fillId="2" borderId="1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164" fontId="18" fillId="0" borderId="1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/>
    <xf numFmtId="0" fontId="12" fillId="0" borderId="2" xfId="0" applyNumberFormat="1" applyFont="1" applyFill="1" applyBorder="1" applyAlignment="1" applyProtection="1">
      <alignment horizontal="center"/>
    </xf>
    <xf numFmtId="0" fontId="13" fillId="0" borderId="2" xfId="0" applyNumberFormat="1" applyFont="1" applyFill="1" applyBorder="1" applyAlignment="1" applyProtection="1">
      <alignment horizontal="center"/>
    </xf>
    <xf numFmtId="0" fontId="22" fillId="0" borderId="0" xfId="0" applyFont="1"/>
    <xf numFmtId="0" fontId="19" fillId="0" borderId="0" xfId="0" applyFont="1" applyFill="1" applyBorder="1"/>
    <xf numFmtId="0" fontId="12" fillId="0" borderId="1" xfId="0" applyNumberFormat="1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>
      <alignment horizontal="center"/>
    </xf>
    <xf numFmtId="0" fontId="10" fillId="3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/>
    <xf numFmtId="1" fontId="25" fillId="3" borderId="3" xfId="0" applyNumberFormat="1" applyFont="1" applyFill="1" applyBorder="1" applyAlignment="1">
      <alignment horizontal="center" vertical="center"/>
    </xf>
    <xf numFmtId="164" fontId="25" fillId="3" borderId="3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164" fontId="26" fillId="0" borderId="0" xfId="0" applyNumberFormat="1" applyFont="1" applyBorder="1" applyAlignment="1">
      <alignment horizontal="center"/>
    </xf>
    <xf numFmtId="1" fontId="26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1" fontId="27" fillId="0" borderId="0" xfId="0" applyNumberFormat="1" applyFont="1" applyFill="1" applyBorder="1" applyAlignment="1" applyProtection="1">
      <alignment horizontal="center"/>
    </xf>
    <xf numFmtId="164" fontId="23" fillId="3" borderId="3" xfId="0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164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/>
    <xf numFmtId="0" fontId="0" fillId="0" borderId="0" xfId="0" applyNumberFormat="1"/>
    <xf numFmtId="0" fontId="31" fillId="5" borderId="8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32" fillId="0" borderId="0" xfId="0" applyNumberFormat="1" applyFont="1" applyFill="1" applyBorder="1" applyAlignment="1"/>
    <xf numFmtId="2" fontId="11" fillId="0" borderId="0" xfId="0" applyNumberFormat="1" applyFont="1"/>
    <xf numFmtId="164" fontId="6" fillId="0" borderId="0" xfId="0" applyNumberFormat="1" applyFont="1" applyBorder="1" applyAlignment="1">
      <alignment horizontal="center"/>
    </xf>
    <xf numFmtId="0" fontId="10" fillId="2" borderId="1" xfId="0" applyNumberFormat="1" applyFont="1" applyFill="1" applyBorder="1" applyAlignment="1" applyProtection="1">
      <alignment horizont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/>
    <xf numFmtId="0" fontId="35" fillId="6" borderId="9" xfId="0" applyFont="1" applyFill="1" applyBorder="1" applyAlignment="1">
      <alignment horizontal="left" vertical="center" wrapText="1"/>
    </xf>
    <xf numFmtId="0" fontId="35" fillId="6" borderId="9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1" fillId="5" borderId="13" xfId="0" applyNumberFormat="1" applyFont="1" applyFill="1" applyBorder="1" applyAlignment="1" applyProtection="1">
      <alignment horizontal="left" vertical="top" wrapText="1"/>
    </xf>
    <xf numFmtId="0" fontId="19" fillId="0" borderId="0" xfId="0" applyFont="1" applyFill="1" applyBorder="1" applyAlignment="1">
      <alignment horizontal="center"/>
    </xf>
    <xf numFmtId="0" fontId="31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/>
    <xf numFmtId="0" fontId="7" fillId="0" borderId="0" xfId="0" applyFont="1" applyFill="1" applyBorder="1"/>
    <xf numFmtId="9" fontId="11" fillId="0" borderId="0" xfId="0" applyNumberFormat="1" applyFont="1"/>
    <xf numFmtId="0" fontId="10" fillId="3" borderId="1" xfId="0" applyNumberFormat="1" applyFont="1" applyFill="1" applyBorder="1" applyAlignment="1" applyProtection="1"/>
    <xf numFmtId="0" fontId="24" fillId="3" borderId="1" xfId="0" applyNumberFormat="1" applyFont="1" applyFill="1" applyBorder="1" applyAlignment="1" applyProtection="1"/>
    <xf numFmtId="1" fontId="15" fillId="2" borderId="0" xfId="0" applyNumberFormat="1" applyFont="1" applyFill="1" applyBorder="1" applyAlignment="1" applyProtection="1">
      <alignment horizontal="center" vertical="center"/>
    </xf>
    <xf numFmtId="164" fontId="40" fillId="0" borderId="0" xfId="0" applyNumberFormat="1" applyFont="1" applyBorder="1" applyAlignment="1">
      <alignment horizontal="center"/>
    </xf>
    <xf numFmtId="164" fontId="40" fillId="0" borderId="0" xfId="0" applyNumberFormat="1" applyFont="1" applyAlignment="1">
      <alignment horizontal="center"/>
    </xf>
    <xf numFmtId="1" fontId="41" fillId="0" borderId="0" xfId="0" applyNumberFormat="1" applyFont="1" applyFill="1" applyBorder="1" applyAlignment="1" applyProtection="1">
      <alignment horizontal="center"/>
    </xf>
    <xf numFmtId="0" fontId="10" fillId="7" borderId="1" xfId="0" applyNumberFormat="1" applyFont="1" applyFill="1" applyBorder="1" applyAlignment="1" applyProtection="1">
      <alignment horizontal="center"/>
    </xf>
    <xf numFmtId="164" fontId="17" fillId="0" borderId="0" xfId="0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0" fontId="14" fillId="0" borderId="16" xfId="0" applyNumberFormat="1" applyFont="1" applyFill="1" applyBorder="1" applyAlignment="1" applyProtection="1">
      <alignment horizontal="center"/>
    </xf>
    <xf numFmtId="0" fontId="17" fillId="0" borderId="17" xfId="0" applyFont="1" applyFill="1" applyBorder="1" applyAlignment="1">
      <alignment horizontal="center"/>
    </xf>
    <xf numFmtId="1" fontId="17" fillId="0" borderId="18" xfId="0" applyNumberFormat="1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164" fontId="17" fillId="0" borderId="17" xfId="0" applyNumberFormat="1" applyFont="1" applyFill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/>
    </xf>
    <xf numFmtId="0" fontId="18" fillId="0" borderId="17" xfId="0" applyNumberFormat="1" applyFont="1" applyFill="1" applyBorder="1" applyAlignment="1" applyProtection="1">
      <alignment horizontal="center"/>
    </xf>
    <xf numFmtId="0" fontId="18" fillId="0" borderId="18" xfId="0" applyNumberFormat="1" applyFont="1" applyFill="1" applyBorder="1" applyAlignment="1" applyProtection="1">
      <alignment horizontal="center"/>
    </xf>
    <xf numFmtId="164" fontId="18" fillId="0" borderId="18" xfId="0" applyNumberFormat="1" applyFont="1" applyFill="1" applyBorder="1" applyAlignment="1" applyProtection="1">
      <alignment horizontal="center"/>
    </xf>
    <xf numFmtId="164" fontId="18" fillId="0" borderId="19" xfId="0" applyNumberFormat="1" applyFont="1" applyFill="1" applyBorder="1" applyAlignment="1" applyProtection="1">
      <alignment horizontal="center"/>
    </xf>
    <xf numFmtId="164" fontId="18" fillId="0" borderId="20" xfId="0" applyNumberFormat="1" applyFont="1" applyFill="1" applyBorder="1" applyAlignment="1" applyProtection="1">
      <alignment horizontal="center"/>
    </xf>
    <xf numFmtId="1" fontId="6" fillId="0" borderId="17" xfId="0" applyNumberFormat="1" applyFont="1" applyBorder="1" applyAlignment="1">
      <alignment horizontal="center"/>
    </xf>
    <xf numFmtId="1" fontId="6" fillId="0" borderId="18" xfId="0" applyNumberFormat="1" applyFont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0" fontId="10" fillId="0" borderId="15" xfId="0" applyNumberFormat="1" applyFont="1" applyFill="1" applyBorder="1" applyAlignment="1" applyProtection="1">
      <alignment horizontal="center"/>
    </xf>
    <xf numFmtId="1" fontId="17" fillId="0" borderId="17" xfId="0" applyNumberFormat="1" applyFont="1" applyFill="1" applyBorder="1" applyAlignment="1">
      <alignment horizontal="center"/>
    </xf>
    <xf numFmtId="1" fontId="17" fillId="0" borderId="19" xfId="0" applyNumberFormat="1" applyFont="1" applyFill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10" fillId="0" borderId="21" xfId="0" applyNumberFormat="1" applyFont="1" applyFill="1" applyBorder="1" applyAlignment="1" applyProtection="1"/>
    <xf numFmtId="0" fontId="10" fillId="0" borderId="22" xfId="0" applyNumberFormat="1" applyFont="1" applyFill="1" applyBorder="1" applyAlignment="1" applyProtection="1"/>
    <xf numFmtId="0" fontId="10" fillId="0" borderId="23" xfId="0" applyNumberFormat="1" applyFont="1" applyFill="1" applyBorder="1" applyAlignment="1" applyProtection="1"/>
    <xf numFmtId="0" fontId="6" fillId="0" borderId="23" xfId="0" applyFont="1" applyBorder="1"/>
    <xf numFmtId="0" fontId="16" fillId="0" borderId="21" xfId="0" applyFont="1" applyBorder="1" applyAlignment="1">
      <alignment wrapText="1"/>
    </xf>
    <xf numFmtId="0" fontId="10" fillId="0" borderId="22" xfId="0" applyNumberFormat="1" applyFont="1" applyFill="1" applyBorder="1" applyAlignment="1" applyProtection="1">
      <alignment horizontal="center"/>
    </xf>
    <xf numFmtId="0" fontId="10" fillId="3" borderId="23" xfId="0" applyNumberFormat="1" applyFont="1" applyFill="1" applyBorder="1" applyAlignment="1" applyProtection="1">
      <alignment horizontal="center"/>
    </xf>
    <xf numFmtId="0" fontId="10" fillId="3" borderId="22" xfId="0" applyNumberFormat="1" applyFont="1" applyFill="1" applyBorder="1" applyAlignment="1" applyProtection="1">
      <alignment horizontal="center"/>
    </xf>
    <xf numFmtId="0" fontId="6" fillId="0" borderId="23" xfId="0" applyFont="1" applyBorder="1" applyAlignment="1">
      <alignment horizontal="center"/>
    </xf>
    <xf numFmtId="164" fontId="6" fillId="0" borderId="23" xfId="0" applyNumberFormat="1" applyFont="1" applyBorder="1"/>
    <xf numFmtId="0" fontId="8" fillId="0" borderId="22" xfId="0" applyFont="1" applyBorder="1"/>
    <xf numFmtId="0" fontId="0" fillId="0" borderId="22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5" fillId="0" borderId="19" xfId="0" applyNumberFormat="1" applyFont="1" applyFill="1" applyBorder="1" applyAlignment="1">
      <alignment horizontal="center"/>
    </xf>
    <xf numFmtId="1" fontId="11" fillId="7" borderId="0" xfId="0" applyNumberFormat="1" applyFont="1" applyFill="1" applyBorder="1"/>
    <xf numFmtId="2" fontId="11" fillId="8" borderId="0" xfId="0" applyNumberFormat="1" applyFont="1" applyFill="1" applyBorder="1"/>
    <xf numFmtId="164" fontId="39" fillId="3" borderId="3" xfId="0" applyNumberFormat="1" applyFont="1" applyFill="1" applyBorder="1" applyAlignment="1">
      <alignment horizontal="center" vertical="center"/>
    </xf>
    <xf numFmtId="164" fontId="39" fillId="3" borderId="4" xfId="0" applyNumberFormat="1" applyFont="1" applyFill="1" applyBorder="1" applyAlignment="1">
      <alignment horizontal="center" vertical="center"/>
    </xf>
    <xf numFmtId="0" fontId="16" fillId="8" borderId="1" xfId="0" applyFont="1" applyFill="1" applyBorder="1"/>
    <xf numFmtId="0" fontId="42" fillId="0" borderId="1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/>
    <xf numFmtId="0" fontId="11" fillId="0" borderId="14" xfId="0" applyFont="1" applyBorder="1"/>
    <xf numFmtId="0" fontId="43" fillId="0" borderId="14" xfId="0" applyNumberFormat="1" applyFont="1" applyFill="1" applyBorder="1" applyAlignment="1" applyProtection="1">
      <alignment horizontal="center"/>
    </xf>
    <xf numFmtId="0" fontId="36" fillId="0" borderId="0" xfId="1"/>
    <xf numFmtId="1" fontId="27" fillId="3" borderId="24" xfId="0" applyNumberFormat="1" applyFont="1" applyFill="1" applyBorder="1" applyAlignment="1" applyProtection="1">
      <alignment horizontal="center"/>
    </xf>
    <xf numFmtId="1" fontId="29" fillId="3" borderId="24" xfId="0" applyNumberFormat="1" applyFont="1" applyFill="1" applyBorder="1" applyAlignment="1" applyProtection="1">
      <alignment horizontal="center"/>
    </xf>
    <xf numFmtId="1" fontId="41" fillId="3" borderId="24" xfId="0" applyNumberFormat="1" applyFont="1" applyFill="1" applyBorder="1" applyAlignment="1" applyProtection="1">
      <alignment horizontal="center"/>
    </xf>
    <xf numFmtId="1" fontId="41" fillId="3" borderId="15" xfId="0" applyNumberFormat="1" applyFont="1" applyFill="1" applyBorder="1" applyAlignment="1" applyProtection="1">
      <alignment horizontal="center"/>
    </xf>
    <xf numFmtId="1" fontId="11" fillId="7" borderId="1" xfId="0" applyNumberFormat="1" applyFont="1" applyFill="1" applyBorder="1"/>
    <xf numFmtId="2" fontId="11" fillId="8" borderId="1" xfId="0" applyNumberFormat="1" applyFont="1" applyFill="1" applyBorder="1"/>
    <xf numFmtId="1" fontId="11" fillId="2" borderId="22" xfId="0" applyNumberFormat="1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 wrapText="1"/>
    </xf>
    <xf numFmtId="1" fontId="11" fillId="7" borderId="18" xfId="0" applyNumberFormat="1" applyFont="1" applyFill="1" applyBorder="1" applyAlignment="1">
      <alignment horizontal="center"/>
    </xf>
    <xf numFmtId="1" fontId="11" fillId="7" borderId="22" xfId="0" applyNumberFormat="1" applyFont="1" applyFill="1" applyBorder="1" applyAlignment="1">
      <alignment horizontal="center"/>
    </xf>
    <xf numFmtId="164" fontId="6" fillId="7" borderId="18" xfId="0" applyNumberFormat="1" applyFont="1" applyFill="1" applyBorder="1" applyAlignment="1">
      <alignment horizontal="center"/>
    </xf>
    <xf numFmtId="1" fontId="6" fillId="7" borderId="18" xfId="0" applyNumberFormat="1" applyFont="1" applyFill="1" applyBorder="1" applyAlignment="1">
      <alignment horizontal="center"/>
    </xf>
    <xf numFmtId="1" fontId="5" fillId="7" borderId="2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45" fillId="0" borderId="0" xfId="0" applyNumberFormat="1" applyFont="1" applyFill="1" applyBorder="1" applyAlignment="1" applyProtection="1"/>
    <xf numFmtId="0" fontId="16" fillId="2" borderId="24" xfId="0" applyFont="1" applyFill="1" applyBorder="1" applyAlignment="1">
      <alignment horizontal="center" wrapText="1"/>
    </xf>
    <xf numFmtId="1" fontId="11" fillId="2" borderId="23" xfId="0" applyNumberFormat="1" applyFont="1" applyFill="1" applyBorder="1" applyAlignment="1">
      <alignment horizontal="center"/>
    </xf>
    <xf numFmtId="164" fontId="6" fillId="2" borderId="23" xfId="0" applyNumberFormat="1" applyFont="1" applyFill="1" applyBorder="1" applyAlignment="1">
      <alignment horizontal="center"/>
    </xf>
    <xf numFmtId="1" fontId="6" fillId="2" borderId="23" xfId="0" applyNumberFormat="1" applyFont="1" applyFill="1" applyBorder="1" applyAlignment="1">
      <alignment horizontal="center"/>
    </xf>
    <xf numFmtId="1" fontId="5" fillId="2" borderId="22" xfId="0" applyNumberFormat="1" applyFont="1" applyFill="1" applyBorder="1" applyAlignment="1">
      <alignment horizontal="center"/>
    </xf>
    <xf numFmtId="1" fontId="11" fillId="8" borderId="18" xfId="0" applyNumberFormat="1" applyFont="1" applyFill="1" applyBorder="1" applyAlignment="1">
      <alignment horizontal="center"/>
    </xf>
    <xf numFmtId="1" fontId="11" fillId="8" borderId="22" xfId="0" applyNumberFormat="1" applyFont="1" applyFill="1" applyBorder="1" applyAlignment="1">
      <alignment horizontal="center"/>
    </xf>
    <xf numFmtId="164" fontId="6" fillId="8" borderId="18" xfId="0" applyNumberFormat="1" applyFont="1" applyFill="1" applyBorder="1" applyAlignment="1">
      <alignment horizontal="center"/>
    </xf>
    <xf numFmtId="1" fontId="6" fillId="8" borderId="18" xfId="0" applyNumberFormat="1" applyFont="1" applyFill="1" applyBorder="1" applyAlignment="1">
      <alignment horizontal="center"/>
    </xf>
    <xf numFmtId="164" fontId="5" fillId="8" borderId="20" xfId="0" applyNumberFormat="1" applyFont="1" applyFill="1" applyBorder="1" applyAlignment="1">
      <alignment horizontal="center"/>
    </xf>
    <xf numFmtId="0" fontId="16" fillId="8" borderId="24" xfId="0" applyFont="1" applyFill="1" applyBorder="1" applyAlignment="1">
      <alignment wrapText="1"/>
    </xf>
    <xf numFmtId="1" fontId="17" fillId="0" borderId="0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1" fillId="4" borderId="5" xfId="0" applyFont="1" applyFill="1" applyBorder="1" applyAlignment="1"/>
    <xf numFmtId="0" fontId="0" fillId="4" borderId="6" xfId="0" applyFill="1" applyBorder="1" applyAlignment="1"/>
    <xf numFmtId="0" fontId="0" fillId="4" borderId="7" xfId="0" applyFill="1" applyBorder="1" applyAlignment="1"/>
    <xf numFmtId="0" fontId="34" fillId="0" borderId="10" xfId="0" applyFont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colors>
    <mruColors>
      <color rgb="FFFFFF00"/>
      <color rgb="FF174FA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1787236</xdr:colOff>
      <xdr:row>5</xdr:row>
      <xdr:rowOff>215039</xdr:rowOff>
    </xdr:to>
    <xdr:pic>
      <xdr:nvPicPr>
        <xdr:cNvPr id="3" name="Kuva 2" descr="Etusivull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7236" cy="1261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22</xdr:row>
      <xdr:rowOff>6</xdr:rowOff>
    </xdr:from>
    <xdr:to>
      <xdr:col>13</xdr:col>
      <xdr:colOff>581025</xdr:colOff>
      <xdr:row>23</xdr:row>
      <xdr:rowOff>66677</xdr:rowOff>
    </xdr:to>
    <xdr:sp macro="" textlink="">
      <xdr:nvSpPr>
        <xdr:cNvPr id="2" name="Kaareutuva nuol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10384850" y="3033284"/>
          <a:ext cx="454598" cy="5042188"/>
        </a:xfrm>
        <a:prstGeom prst="bentArrow">
          <a:avLst/>
        </a:prstGeom>
        <a:solidFill>
          <a:schemeClr val="bg1">
            <a:lumMod val="8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56031</xdr:colOff>
      <xdr:row>1</xdr:row>
      <xdr:rowOff>112060</xdr:rowOff>
    </xdr:from>
    <xdr:to>
      <xdr:col>5</xdr:col>
      <xdr:colOff>364193</xdr:colOff>
      <xdr:row>4</xdr:row>
      <xdr:rowOff>127234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082" y="308163"/>
          <a:ext cx="3852022" cy="603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17</xdr:row>
      <xdr:rowOff>106680</xdr:rowOff>
    </xdr:from>
    <xdr:to>
      <xdr:col>9</xdr:col>
      <xdr:colOff>75533</xdr:colOff>
      <xdr:row>56</xdr:row>
      <xdr:rowOff>12455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8B0BBF42-FDB0-028D-2A34-76DB109BD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360420"/>
          <a:ext cx="5333333" cy="7038095"/>
        </a:xfrm>
        <a:prstGeom prst="rect">
          <a:avLst/>
        </a:prstGeom>
      </xdr:spPr>
    </xdr:pic>
    <xdr:clientData/>
  </xdr:twoCellAnchor>
  <xdr:twoCellAnchor>
    <xdr:from>
      <xdr:col>9</xdr:col>
      <xdr:colOff>381000</xdr:colOff>
      <xdr:row>18</xdr:row>
      <xdr:rowOff>7620</xdr:rowOff>
    </xdr:from>
    <xdr:to>
      <xdr:col>20</xdr:col>
      <xdr:colOff>495300</xdr:colOff>
      <xdr:row>65</xdr:row>
      <xdr:rowOff>18190</xdr:rowOff>
    </xdr:to>
    <xdr:grpSp>
      <xdr:nvGrpSpPr>
        <xdr:cNvPr id="8" name="Ryhmä 7">
          <a:extLst>
            <a:ext uri="{FF2B5EF4-FFF2-40B4-BE49-F238E27FC236}">
              <a16:creationId xmlns:a16="http://schemas.microsoft.com/office/drawing/2014/main" id="{04B7AE26-260E-558E-70A4-56826196ED19}"/>
            </a:ext>
          </a:extLst>
        </xdr:cNvPr>
        <xdr:cNvGrpSpPr/>
      </xdr:nvGrpSpPr>
      <xdr:grpSpPr>
        <a:xfrm>
          <a:off x="5867400" y="3504353"/>
          <a:ext cx="6819900" cy="8765104"/>
          <a:chOff x="5867400" y="3444240"/>
          <a:chExt cx="6819900" cy="8605930"/>
        </a:xfrm>
      </xdr:grpSpPr>
      <xdr:pic>
        <xdr:nvPicPr>
          <xdr:cNvPr id="5" name="Kuva 4">
            <a:extLst>
              <a:ext uri="{FF2B5EF4-FFF2-40B4-BE49-F238E27FC236}">
                <a16:creationId xmlns:a16="http://schemas.microsoft.com/office/drawing/2014/main" id="{E1A3AB27-8678-51E2-7302-D5A42EF13B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867400" y="3444240"/>
            <a:ext cx="6657143" cy="2000000"/>
          </a:xfrm>
          <a:prstGeom prst="rect">
            <a:avLst/>
          </a:prstGeom>
        </xdr:spPr>
      </xdr:pic>
      <xdr:grpSp>
        <xdr:nvGrpSpPr>
          <xdr:cNvPr id="7" name="Ryhmä 6">
            <a:extLst>
              <a:ext uri="{FF2B5EF4-FFF2-40B4-BE49-F238E27FC236}">
                <a16:creationId xmlns:a16="http://schemas.microsoft.com/office/drawing/2014/main" id="{3D47C59B-ACA1-DF8A-8F3E-F73D15C4DFD8}"/>
              </a:ext>
            </a:extLst>
          </xdr:cNvPr>
          <xdr:cNvGrpSpPr/>
        </xdr:nvGrpSpPr>
        <xdr:grpSpPr>
          <a:xfrm>
            <a:off x="5876002" y="5449154"/>
            <a:ext cx="6811298" cy="6601016"/>
            <a:chOff x="6066502" y="5487254"/>
            <a:chExt cx="6811298" cy="6601016"/>
          </a:xfrm>
        </xdr:grpSpPr>
        <xdr:pic>
          <xdr:nvPicPr>
            <xdr:cNvPr id="4" name="Kuva 3">
              <a:extLst>
                <a:ext uri="{FF2B5EF4-FFF2-40B4-BE49-F238E27FC236}">
                  <a16:creationId xmlns:a16="http://schemas.microsoft.com/office/drawing/2014/main" id="{95F88A47-C6D1-1C33-25E9-C1DA1F8394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066502" y="5487254"/>
              <a:ext cx="6811298" cy="6601016"/>
            </a:xfrm>
            <a:prstGeom prst="rect">
              <a:avLst/>
            </a:prstGeom>
          </xdr:spPr>
        </xdr:pic>
        <xdr:sp macro="" textlink="">
          <xdr:nvSpPr>
            <xdr:cNvPr id="6" name="Suorakulmio 5">
              <a:extLst>
                <a:ext uri="{FF2B5EF4-FFF2-40B4-BE49-F238E27FC236}">
                  <a16:creationId xmlns:a16="http://schemas.microsoft.com/office/drawing/2014/main" id="{794632EF-3FC3-727E-D5A1-07C871D034EA}"/>
                </a:ext>
              </a:extLst>
            </xdr:cNvPr>
            <xdr:cNvSpPr/>
          </xdr:nvSpPr>
          <xdr:spPr>
            <a:xfrm>
              <a:off x="6172200" y="9197340"/>
              <a:ext cx="3162300" cy="327660"/>
            </a:xfrm>
            <a:prstGeom prst="rect">
              <a:avLst/>
            </a:prstGeom>
            <a:solidFill>
              <a:srgbClr val="FFFF00">
                <a:alpha val="16078"/>
              </a:srgb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i-FI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67878</xdr:rowOff>
    </xdr:from>
    <xdr:to>
      <xdr:col>21</xdr:col>
      <xdr:colOff>167640</xdr:colOff>
      <xdr:row>19</xdr:row>
      <xdr:rowOff>22579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E24E3F14-8749-C2EF-6D5C-334663341245}"/>
            </a:ext>
          </a:extLst>
        </xdr:cNvPr>
        <xdr:cNvGrpSpPr/>
      </xdr:nvGrpSpPr>
      <xdr:grpSpPr>
        <a:xfrm>
          <a:off x="609600" y="616518"/>
          <a:ext cx="12359640" cy="2880781"/>
          <a:chOff x="609600" y="616518"/>
          <a:chExt cx="12359640" cy="2880781"/>
        </a:xfrm>
      </xdr:grpSpPr>
      <xdr:pic>
        <xdr:nvPicPr>
          <xdr:cNvPr id="2" name="Kuva 1">
            <a:extLst>
              <a:ext uri="{FF2B5EF4-FFF2-40B4-BE49-F238E27FC236}">
                <a16:creationId xmlns:a16="http://schemas.microsoft.com/office/drawing/2014/main" id="{3ED0DA86-F43C-C2C9-5B52-DD839D91FE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09600" y="1249680"/>
            <a:ext cx="12352381" cy="2247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D43D068E-8103-D791-FF16-72F7D85523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32460" y="616518"/>
            <a:ext cx="12336780" cy="66736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ruokavirasto.fi/globalassets/tietoa-meista/julkaisut/raportit-ja-selvitykset/elintarvikkeet/rehujen-tuotevalvonnan-analyysitulokset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abSelected="1" topLeftCell="B1" zoomScale="110" zoomScaleNormal="110" workbookViewId="0">
      <selection activeCell="B1" sqref="B1"/>
    </sheetView>
  </sheetViews>
  <sheetFormatPr defaultRowHeight="14.4" x14ac:dyDescent="0.3"/>
  <cols>
    <col min="1" max="1" width="34.109375" customWidth="1"/>
    <col min="2" max="2" width="23.44140625" customWidth="1"/>
    <col min="3" max="3" width="11.109375" customWidth="1"/>
    <col min="10" max="10" width="17.6640625" customWidth="1"/>
    <col min="11" max="11" width="15.109375" customWidth="1"/>
    <col min="12" max="12" width="17.109375" customWidth="1"/>
    <col min="13" max="13" width="15.109375" customWidth="1"/>
    <col min="14" max="14" width="16.109375" customWidth="1"/>
    <col min="15" max="15" width="16.77734375" customWidth="1"/>
    <col min="16" max="16" width="11.44140625" customWidth="1"/>
  </cols>
  <sheetData>
    <row r="1" spans="1:19" ht="25.8" x14ac:dyDescent="0.5">
      <c r="A1" s="71"/>
      <c r="B1" s="31" t="s">
        <v>106</v>
      </c>
      <c r="C1" s="71"/>
      <c r="D1" s="71"/>
      <c r="E1" s="71"/>
      <c r="F1" s="71"/>
      <c r="H1" s="72"/>
      <c r="I1" s="72"/>
      <c r="J1" s="72"/>
      <c r="K1" s="72"/>
      <c r="L1" s="72"/>
      <c r="M1" s="70"/>
      <c r="N1" s="56"/>
      <c r="O1" s="56"/>
      <c r="P1" s="56"/>
      <c r="Q1" s="56"/>
      <c r="R1" s="56"/>
      <c r="S1" s="56"/>
    </row>
    <row r="2" spans="1:19" x14ac:dyDescent="0.3">
      <c r="A2" s="73"/>
      <c r="C2" s="3"/>
      <c r="D2" s="74"/>
      <c r="E2" s="3"/>
      <c r="F2" s="75"/>
      <c r="G2" s="9"/>
      <c r="H2" s="57"/>
      <c r="I2" s="58"/>
      <c r="J2" s="57"/>
      <c r="K2" s="57"/>
      <c r="L2" s="57"/>
      <c r="M2" s="58"/>
      <c r="N2" s="58"/>
      <c r="O2" s="57"/>
      <c r="P2" s="57"/>
      <c r="Q2" s="58"/>
      <c r="R2" s="58"/>
      <c r="S2" s="57"/>
    </row>
    <row r="3" spans="1:1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9" x14ac:dyDescent="0.3">
      <c r="A4" s="3"/>
      <c r="B4" s="3"/>
      <c r="C4" s="3"/>
      <c r="D4" s="3"/>
      <c r="E4" s="3"/>
      <c r="F4" s="32"/>
      <c r="G4" s="32"/>
      <c r="H4" s="32"/>
      <c r="I4" s="32"/>
      <c r="J4" s="32"/>
      <c r="K4" s="32"/>
      <c r="L4" s="3"/>
    </row>
    <row r="5" spans="1:19" x14ac:dyDescent="0.3">
      <c r="F5" s="55"/>
      <c r="G5" s="55"/>
      <c r="H5" s="55"/>
      <c r="I5" s="55"/>
      <c r="J5" s="55"/>
      <c r="K5" s="55"/>
    </row>
    <row r="6" spans="1:19" ht="18" x14ac:dyDescent="0.35">
      <c r="B6" s="76" t="s">
        <v>105</v>
      </c>
    </row>
    <row r="8" spans="1:19" s="16" customFormat="1" ht="17.399999999999999" x14ac:dyDescent="0.35">
      <c r="A8" s="133"/>
      <c r="B8" s="133"/>
      <c r="C8" s="89"/>
      <c r="D8" s="89" t="s">
        <v>0</v>
      </c>
      <c r="E8" s="89"/>
      <c r="F8" s="135">
        <v>1</v>
      </c>
      <c r="G8" s="89"/>
      <c r="H8" s="89"/>
      <c r="I8" s="89"/>
      <c r="J8" s="89" t="s">
        <v>22</v>
      </c>
      <c r="K8" s="89" t="s">
        <v>22</v>
      </c>
      <c r="L8" s="134"/>
    </row>
    <row r="9" spans="1:19" s="16" customFormat="1" ht="18" thickBot="1" x14ac:dyDescent="0.4">
      <c r="A9" s="28" t="s">
        <v>91</v>
      </c>
      <c r="B9" s="18"/>
      <c r="C9" s="33" t="s">
        <v>1</v>
      </c>
      <c r="D9" s="33" t="s">
        <v>2</v>
      </c>
      <c r="E9" s="34" t="s">
        <v>3</v>
      </c>
      <c r="F9" s="34" t="s">
        <v>4</v>
      </c>
      <c r="G9" s="132" t="s">
        <v>5</v>
      </c>
      <c r="H9" s="33" t="s">
        <v>6</v>
      </c>
      <c r="I9" s="34" t="s">
        <v>7</v>
      </c>
      <c r="J9" s="61" t="s">
        <v>99</v>
      </c>
      <c r="K9" s="84" t="s">
        <v>100</v>
      </c>
      <c r="L9" s="131" t="s">
        <v>34</v>
      </c>
    </row>
    <row r="10" spans="1:19" s="16" customFormat="1" ht="34.200000000000003" x14ac:dyDescent="0.35">
      <c r="A10" s="35" t="s">
        <v>93</v>
      </c>
      <c r="B10" s="36" t="s">
        <v>94</v>
      </c>
      <c r="C10" s="38">
        <v>25</v>
      </c>
      <c r="D10" s="39">
        <v>0.06</v>
      </c>
      <c r="E10" s="47">
        <v>2.5</v>
      </c>
      <c r="F10" s="47">
        <v>2</v>
      </c>
      <c r="G10" s="129">
        <v>2.42</v>
      </c>
      <c r="H10" s="129">
        <v>2</v>
      </c>
      <c r="I10" s="130">
        <v>2.2000000000000002</v>
      </c>
      <c r="J10" s="80">
        <f t="shared" ref="J10:J21" si="0">(((C10*1000/39.1)+(D10*1000/22.99))-((E10*1000/35.45)+$F$8*(2*1000*F10/32.07)))</f>
        <v>446.74699850324157</v>
      </c>
      <c r="K10" s="127">
        <f t="shared" ref="K10:K21" si="1">(((C10*1000/39.1)+(D10*1000/22.99)+(0.15*2*G10*1000/40.08)+(0.15*2*H10*1000/24.31))-((E10*1000/35.45)+0.6*(2*1000*F10/32.07)+0.5*(3*I10*1000/31)))</f>
        <v>432.98122294247344</v>
      </c>
      <c r="L10" s="128">
        <f t="shared" ref="L10:L21" si="2">C10/39/((G10/40*2)+(H10/24*2))</f>
        <v>2.2283625991621361</v>
      </c>
      <c r="M10" s="59"/>
    </row>
    <row r="11" spans="1:19" s="16" customFormat="1" ht="17.399999999999999" x14ac:dyDescent="0.35">
      <c r="A11" s="27" t="s">
        <v>92</v>
      </c>
      <c r="B11" s="37" t="s">
        <v>8</v>
      </c>
      <c r="C11" s="40">
        <v>22.66</v>
      </c>
      <c r="D11" s="41">
        <v>0.49</v>
      </c>
      <c r="E11" s="48">
        <v>6.2</v>
      </c>
      <c r="F11" s="48">
        <v>1.88</v>
      </c>
      <c r="G11" s="81">
        <v>3.21</v>
      </c>
      <c r="H11" s="81">
        <v>1.52</v>
      </c>
      <c r="I11" s="81">
        <v>2.42</v>
      </c>
      <c r="J11" s="19">
        <f t="shared" si="0"/>
        <v>308.71550957284046</v>
      </c>
      <c r="K11" s="127">
        <f t="shared" si="1"/>
        <v>281.30080627388008</v>
      </c>
      <c r="L11" s="128">
        <f t="shared" si="2"/>
        <v>2.0233046118130273</v>
      </c>
      <c r="M11" s="59"/>
    </row>
    <row r="12" spans="1:19" s="16" customFormat="1" ht="17.399999999999999" x14ac:dyDescent="0.35">
      <c r="A12" s="27" t="s">
        <v>85</v>
      </c>
      <c r="B12" s="37" t="s">
        <v>8</v>
      </c>
      <c r="C12" s="42">
        <v>15</v>
      </c>
      <c r="D12" s="41">
        <v>0.2</v>
      </c>
      <c r="E12" s="48">
        <v>9</v>
      </c>
      <c r="F12" s="48">
        <v>2</v>
      </c>
      <c r="G12" s="81">
        <v>2.8</v>
      </c>
      <c r="H12" s="81">
        <v>1</v>
      </c>
      <c r="I12" s="81">
        <v>1</v>
      </c>
      <c r="J12" s="19">
        <f t="shared" si="0"/>
        <v>13.725286355052958</v>
      </c>
      <c r="K12" s="127">
        <f t="shared" si="1"/>
        <v>48.527737724667929</v>
      </c>
      <c r="L12" s="128">
        <f t="shared" si="2"/>
        <v>1.7221584385763491</v>
      </c>
      <c r="M12" s="59"/>
      <c r="P12" s="62"/>
    </row>
    <row r="13" spans="1:19" s="16" customFormat="1" ht="17.399999999999999" x14ac:dyDescent="0.35">
      <c r="A13" s="27" t="s">
        <v>86</v>
      </c>
      <c r="B13" s="37" t="s">
        <v>10</v>
      </c>
      <c r="C13" s="42">
        <v>6</v>
      </c>
      <c r="D13" s="43">
        <v>0.1</v>
      </c>
      <c r="E13" s="48">
        <v>1.4</v>
      </c>
      <c r="F13" s="48">
        <v>1.4</v>
      </c>
      <c r="G13" s="81">
        <v>0.5</v>
      </c>
      <c r="H13" s="81">
        <v>1.4</v>
      </c>
      <c r="I13" s="81">
        <v>4.0999999999999996</v>
      </c>
      <c r="J13" s="19">
        <f t="shared" si="0"/>
        <v>31.001148557905708</v>
      </c>
      <c r="K13" s="127">
        <f t="shared" si="1"/>
        <v>-111.44298782507047</v>
      </c>
      <c r="L13" s="128">
        <f t="shared" si="2"/>
        <v>1.0859728506787332</v>
      </c>
      <c r="M13" s="59"/>
      <c r="P13" s="63"/>
    </row>
    <row r="14" spans="1:19" s="16" customFormat="1" ht="17.399999999999999" x14ac:dyDescent="0.35">
      <c r="A14" s="27" t="s">
        <v>87</v>
      </c>
      <c r="B14" s="37" t="s">
        <v>10</v>
      </c>
      <c r="C14" s="44">
        <v>6</v>
      </c>
      <c r="D14" s="45">
        <v>0.2</v>
      </c>
      <c r="E14" s="49">
        <v>1</v>
      </c>
      <c r="F14" s="49">
        <v>1.6</v>
      </c>
      <c r="G14" s="82">
        <v>0.8</v>
      </c>
      <c r="H14" s="82">
        <v>1.3</v>
      </c>
      <c r="I14" s="82">
        <v>4</v>
      </c>
      <c r="J14" s="19">
        <f t="shared" si="0"/>
        <v>34.161647776732792</v>
      </c>
      <c r="K14" s="127">
        <f t="shared" si="1"/>
        <v>-97.443243630819779</v>
      </c>
      <c r="L14" s="128">
        <f t="shared" si="2"/>
        <v>1.0371650821089022</v>
      </c>
      <c r="M14" s="59"/>
      <c r="P14" s="63"/>
    </row>
    <row r="15" spans="1:19" s="16" customFormat="1" ht="17.399999999999999" x14ac:dyDescent="0.35">
      <c r="A15" s="27" t="s">
        <v>88</v>
      </c>
      <c r="B15" s="37" t="s">
        <v>10</v>
      </c>
      <c r="C15" s="44">
        <v>5</v>
      </c>
      <c r="D15" s="45">
        <v>0.1</v>
      </c>
      <c r="E15" s="49">
        <v>0.8</v>
      </c>
      <c r="F15" s="49">
        <v>1.6</v>
      </c>
      <c r="G15" s="82">
        <v>0.5</v>
      </c>
      <c r="H15" s="82">
        <v>1.6</v>
      </c>
      <c r="I15" s="82">
        <v>4.5</v>
      </c>
      <c r="J15" s="19">
        <f t="shared" si="0"/>
        <v>9.8782318801948179</v>
      </c>
      <c r="K15" s="127">
        <f t="shared" si="1"/>
        <v>-144.463536723722</v>
      </c>
      <c r="L15" s="128">
        <f t="shared" si="2"/>
        <v>0.80971659919028338</v>
      </c>
      <c r="M15" s="59"/>
      <c r="P15" s="63"/>
    </row>
    <row r="16" spans="1:19" s="16" customFormat="1" ht="17.399999999999999" x14ac:dyDescent="0.35">
      <c r="A16" s="27" t="s">
        <v>89</v>
      </c>
      <c r="B16" s="37" t="s">
        <v>14</v>
      </c>
      <c r="C16" s="44">
        <v>15</v>
      </c>
      <c r="D16" s="45">
        <v>0.2</v>
      </c>
      <c r="E16" s="49">
        <v>0.5</v>
      </c>
      <c r="F16" s="50">
        <v>6.9</v>
      </c>
      <c r="G16" s="82">
        <v>8.3000000000000007</v>
      </c>
      <c r="H16" s="82">
        <v>5.2</v>
      </c>
      <c r="I16" s="82">
        <v>13.2</v>
      </c>
      <c r="J16" s="19">
        <f t="shared" si="0"/>
        <v>-52.081923983051809</v>
      </c>
      <c r="K16" s="127">
        <f t="shared" si="1"/>
        <v>-392.37125001701452</v>
      </c>
      <c r="L16" s="128">
        <f t="shared" si="2"/>
        <v>0.45337766359377363</v>
      </c>
      <c r="M16" s="59"/>
      <c r="P16" s="63"/>
    </row>
    <row r="17" spans="1:16" s="16" customFormat="1" ht="17.399999999999999" x14ac:dyDescent="0.35">
      <c r="A17" s="27" t="s">
        <v>90</v>
      </c>
      <c r="B17" s="37" t="s">
        <v>14</v>
      </c>
      <c r="C17" s="42">
        <v>25</v>
      </c>
      <c r="D17" s="43">
        <v>0.3</v>
      </c>
      <c r="E17" s="48">
        <v>0.1</v>
      </c>
      <c r="F17" s="48">
        <v>4</v>
      </c>
      <c r="G17" s="81">
        <v>3</v>
      </c>
      <c r="H17" s="81">
        <v>3.3</v>
      </c>
      <c r="I17" s="81">
        <v>7</v>
      </c>
      <c r="J17" s="19">
        <f t="shared" si="0"/>
        <v>400.16014791446651</v>
      </c>
      <c r="K17" s="127">
        <f t="shared" si="1"/>
        <v>224.41126968708028</v>
      </c>
      <c r="L17" s="128">
        <f t="shared" si="2"/>
        <v>1.5082956259426852</v>
      </c>
      <c r="M17" s="59"/>
      <c r="P17" s="63"/>
    </row>
    <row r="18" spans="1:16" s="16" customFormat="1" ht="17.399999999999999" x14ac:dyDescent="0.35">
      <c r="A18" s="27" t="s">
        <v>16</v>
      </c>
      <c r="B18" s="37" t="s">
        <v>17</v>
      </c>
      <c r="C18" s="46">
        <v>13.7</v>
      </c>
      <c r="D18" s="46">
        <v>3</v>
      </c>
      <c r="E18" s="51">
        <v>41.4</v>
      </c>
      <c r="F18" s="51">
        <v>16.5</v>
      </c>
      <c r="G18" s="83">
        <v>26.2</v>
      </c>
      <c r="H18" s="83">
        <v>12.8</v>
      </c>
      <c r="I18" s="83">
        <v>5.0999999999999996</v>
      </c>
      <c r="J18" s="19">
        <f t="shared" si="0"/>
        <v>-1715.9659458110425</v>
      </c>
      <c r="K18" s="127">
        <f t="shared" si="1"/>
        <v>-1197.0730417383179</v>
      </c>
      <c r="L18" s="128">
        <f t="shared" si="2"/>
        <v>0.14780450965584202</v>
      </c>
      <c r="M18" s="59"/>
      <c r="P18" s="63"/>
    </row>
    <row r="19" spans="1:16" s="16" customFormat="1" ht="17.399999999999999" x14ac:dyDescent="0.35">
      <c r="A19" s="27" t="s">
        <v>104</v>
      </c>
      <c r="B19" s="37" t="s">
        <v>18</v>
      </c>
      <c r="C19" s="46">
        <v>0</v>
      </c>
      <c r="D19" s="46">
        <v>90</v>
      </c>
      <c r="E19" s="51">
        <v>0.126</v>
      </c>
      <c r="F19" s="51">
        <v>0</v>
      </c>
      <c r="G19" s="83">
        <v>200</v>
      </c>
      <c r="H19" s="83">
        <v>88</v>
      </c>
      <c r="I19" s="83">
        <v>14</v>
      </c>
      <c r="J19" s="19">
        <f t="shared" si="0"/>
        <v>3911.191239706232</v>
      </c>
      <c r="K19" s="127">
        <f t="shared" si="1"/>
        <v>5816.7507235702078</v>
      </c>
      <c r="L19" s="128">
        <f t="shared" si="2"/>
        <v>0</v>
      </c>
      <c r="M19" s="59"/>
      <c r="P19" s="64"/>
    </row>
    <row r="20" spans="1:16" s="16" customFormat="1" ht="17.399999999999999" x14ac:dyDescent="0.35">
      <c r="A20" s="27" t="s">
        <v>35</v>
      </c>
      <c r="B20" s="37" t="s">
        <v>18</v>
      </c>
      <c r="C20" s="46">
        <v>0</v>
      </c>
      <c r="D20" s="46">
        <v>133</v>
      </c>
      <c r="E20" s="51">
        <v>0</v>
      </c>
      <c r="F20" s="51">
        <v>0</v>
      </c>
      <c r="G20" s="83">
        <v>33</v>
      </c>
      <c r="H20" s="83">
        <v>200</v>
      </c>
      <c r="I20" s="83">
        <v>4</v>
      </c>
      <c r="J20" s="19">
        <f t="shared" si="0"/>
        <v>5785.1239669421493</v>
      </c>
      <c r="K20" s="127">
        <f t="shared" si="1"/>
        <v>8306.7016830482662</v>
      </c>
      <c r="L20" s="128">
        <f t="shared" si="2"/>
        <v>0</v>
      </c>
      <c r="M20" s="59"/>
    </row>
    <row r="21" spans="1:16" s="16" customFormat="1" ht="18" thickBot="1" x14ac:dyDescent="0.4">
      <c r="A21" s="78" t="s">
        <v>83</v>
      </c>
      <c r="B21" s="79" t="s">
        <v>18</v>
      </c>
      <c r="C21" s="137">
        <v>0</v>
      </c>
      <c r="D21" s="137">
        <v>1E-4</v>
      </c>
      <c r="E21" s="138">
        <v>1E-4</v>
      </c>
      <c r="F21" s="138">
        <v>0.01</v>
      </c>
      <c r="G21" s="139">
        <v>1E-3</v>
      </c>
      <c r="H21" s="139">
        <v>0</v>
      </c>
      <c r="I21" s="140">
        <v>0</v>
      </c>
      <c r="J21" s="20">
        <f t="shared" si="0"/>
        <v>-0.62210695389743875</v>
      </c>
      <c r="K21" s="141">
        <f t="shared" si="1"/>
        <v>-0.36516760527942688</v>
      </c>
      <c r="L21" s="142">
        <f t="shared" si="2"/>
        <v>0</v>
      </c>
      <c r="M21" s="59"/>
    </row>
    <row r="22" spans="1:16" s="16" customFormat="1" ht="22.5" customHeight="1" x14ac:dyDescent="0.35">
      <c r="A22" s="15"/>
      <c r="B22" s="15"/>
      <c r="C22" s="17"/>
      <c r="D22" s="17"/>
      <c r="E22" s="17"/>
      <c r="F22" s="17"/>
      <c r="G22" s="17"/>
      <c r="H22" s="17"/>
      <c r="I22" s="21"/>
      <c r="J22" s="22"/>
      <c r="K22" s="17"/>
      <c r="L22" s="17"/>
    </row>
    <row r="23" spans="1:16" s="16" customFormat="1" ht="30.75" customHeight="1" x14ac:dyDescent="0.35">
      <c r="A23" s="112" t="s">
        <v>33</v>
      </c>
      <c r="B23" s="116" t="s">
        <v>32</v>
      </c>
      <c r="C23" s="165" t="s">
        <v>84</v>
      </c>
      <c r="D23" s="166"/>
      <c r="E23" s="166"/>
      <c r="F23" s="166"/>
      <c r="G23" s="166"/>
      <c r="H23" s="166"/>
      <c r="I23" s="167"/>
      <c r="J23" s="89"/>
      <c r="K23" s="89"/>
      <c r="L23" s="89"/>
      <c r="M23" s="89"/>
      <c r="N23" s="89"/>
    </row>
    <row r="24" spans="1:16" s="16" customFormat="1" ht="37.799999999999997" customHeight="1" thickBot="1" x14ac:dyDescent="0.4">
      <c r="A24" s="113"/>
      <c r="B24" s="117" t="s">
        <v>20</v>
      </c>
      <c r="C24" s="92" t="s">
        <v>1</v>
      </c>
      <c r="D24" s="29" t="s">
        <v>2</v>
      </c>
      <c r="E24" s="30" t="s">
        <v>3</v>
      </c>
      <c r="F24" s="30" t="s">
        <v>4</v>
      </c>
      <c r="G24" s="29" t="s">
        <v>5</v>
      </c>
      <c r="H24" s="29" t="s">
        <v>6</v>
      </c>
      <c r="I24" s="93" t="s">
        <v>7</v>
      </c>
      <c r="J24" s="108" t="s">
        <v>26</v>
      </c>
      <c r="K24" s="52" t="s">
        <v>27</v>
      </c>
      <c r="L24" s="23" t="s">
        <v>30</v>
      </c>
      <c r="M24" s="23" t="s">
        <v>29</v>
      </c>
      <c r="N24" s="152" t="s">
        <v>107</v>
      </c>
      <c r="O24" s="144" t="s">
        <v>108</v>
      </c>
      <c r="P24" s="162" t="s">
        <v>34</v>
      </c>
    </row>
    <row r="25" spans="1:16" s="16" customFormat="1" ht="17.399999999999999" x14ac:dyDescent="0.35">
      <c r="A25" s="114" t="s">
        <v>24</v>
      </c>
      <c r="B25" s="118">
        <v>12</v>
      </c>
      <c r="C25" s="94">
        <f t="shared" ref="C25:I25" si="3">$B$25*C10</f>
        <v>300</v>
      </c>
      <c r="D25" s="85">
        <f t="shared" si="3"/>
        <v>0.72</v>
      </c>
      <c r="E25" s="24">
        <f t="shared" si="3"/>
        <v>30</v>
      </c>
      <c r="F25" s="86">
        <f t="shared" si="3"/>
        <v>24</v>
      </c>
      <c r="G25" s="86">
        <f t="shared" si="3"/>
        <v>29.04</v>
      </c>
      <c r="H25" s="86">
        <f t="shared" si="3"/>
        <v>24</v>
      </c>
      <c r="I25" s="95">
        <f t="shared" si="3"/>
        <v>26.400000000000002</v>
      </c>
      <c r="J25" s="109">
        <f>B25*J10</f>
        <v>5360.9639820388984</v>
      </c>
      <c r="K25" s="86">
        <f>B25*J10</f>
        <v>5360.9639820388984</v>
      </c>
      <c r="L25" s="163">
        <f>B25*J10</f>
        <v>5360.9639820388984</v>
      </c>
      <c r="M25" s="163">
        <f>B25*J10</f>
        <v>5360.9639820388984</v>
      </c>
      <c r="N25" s="153">
        <f>B25*J10</f>
        <v>5360.9639820388984</v>
      </c>
      <c r="O25" s="145">
        <f>B25*K10</f>
        <v>5195.7746753096817</v>
      </c>
      <c r="P25" s="157">
        <f>B25*L10</f>
        <v>26.740351189945635</v>
      </c>
    </row>
    <row r="26" spans="1:16" s="16" customFormat="1" ht="17.399999999999999" x14ac:dyDescent="0.35">
      <c r="A26" s="114" t="s">
        <v>28</v>
      </c>
      <c r="B26" s="118">
        <v>1</v>
      </c>
      <c r="C26" s="94">
        <f t="shared" ref="C26:I26" si="4">$B$26*C11</f>
        <v>22.66</v>
      </c>
      <c r="D26" s="24">
        <f t="shared" si="4"/>
        <v>0.49</v>
      </c>
      <c r="E26" s="24">
        <f t="shared" si="4"/>
        <v>6.2</v>
      </c>
      <c r="F26" s="24">
        <f t="shared" si="4"/>
        <v>1.88</v>
      </c>
      <c r="G26" s="24">
        <f t="shared" si="4"/>
        <v>3.21</v>
      </c>
      <c r="H26" s="24">
        <f t="shared" si="4"/>
        <v>1.52</v>
      </c>
      <c r="I26" s="96">
        <f t="shared" si="4"/>
        <v>2.42</v>
      </c>
      <c r="J26" s="109">
        <f t="shared" ref="J26" si="5">B26*J11</f>
        <v>308.71550957284046</v>
      </c>
      <c r="K26" s="86">
        <f t="shared" ref="K26:K36" si="6">B26*J11</f>
        <v>308.71550957284046</v>
      </c>
      <c r="L26" s="163">
        <f t="shared" ref="L26:L32" si="7">B26*J11</f>
        <v>308.71550957284046</v>
      </c>
      <c r="M26" s="163">
        <f t="shared" ref="M26:M35" si="8">B26*J11</f>
        <v>308.71550957284046</v>
      </c>
      <c r="N26" s="153">
        <f t="shared" ref="N26:N36" si="9">B26*J11</f>
        <v>308.71550957284046</v>
      </c>
      <c r="O26" s="145">
        <f>B26*K11</f>
        <v>281.30080627388008</v>
      </c>
      <c r="P26" s="157">
        <f t="shared" ref="P26:P36" si="10">B26*L11</f>
        <v>2.0233046118130273</v>
      </c>
    </row>
    <row r="27" spans="1:16" s="16" customFormat="1" ht="17.399999999999999" x14ac:dyDescent="0.35">
      <c r="A27" s="114" t="s">
        <v>81</v>
      </c>
      <c r="B27" s="118">
        <v>0</v>
      </c>
      <c r="C27" s="94">
        <f t="shared" ref="C27:I27" si="11">$B$27*C12</f>
        <v>0</v>
      </c>
      <c r="D27" s="24">
        <f t="shared" si="11"/>
        <v>0</v>
      </c>
      <c r="E27" s="24">
        <f t="shared" si="11"/>
        <v>0</v>
      </c>
      <c r="F27" s="24">
        <f t="shared" si="11"/>
        <v>0</v>
      </c>
      <c r="G27" s="24">
        <f t="shared" si="11"/>
        <v>0</v>
      </c>
      <c r="H27" s="24">
        <f t="shared" si="11"/>
        <v>0</v>
      </c>
      <c r="I27" s="96">
        <f t="shared" si="11"/>
        <v>0</v>
      </c>
      <c r="J27" s="109"/>
      <c r="K27" s="86"/>
      <c r="L27" s="163"/>
      <c r="M27" s="163"/>
      <c r="N27" s="153">
        <f t="shared" si="9"/>
        <v>0</v>
      </c>
      <c r="O27" s="145">
        <f t="shared" ref="O27:O36" si="12">B27*K12</f>
        <v>0</v>
      </c>
      <c r="P27" s="157">
        <f t="shared" si="10"/>
        <v>0</v>
      </c>
    </row>
    <row r="28" spans="1:16" s="16" customFormat="1" ht="17.399999999999999" x14ac:dyDescent="0.35">
      <c r="A28" s="114" t="s">
        <v>9</v>
      </c>
      <c r="B28" s="118">
        <v>7</v>
      </c>
      <c r="C28" s="97">
        <f t="shared" ref="C28:I28" si="13">$B$28*C13</f>
        <v>42</v>
      </c>
      <c r="D28" s="85">
        <f t="shared" si="13"/>
        <v>0.70000000000000007</v>
      </c>
      <c r="E28" s="85">
        <f t="shared" si="13"/>
        <v>9.7999999999999989</v>
      </c>
      <c r="F28" s="85">
        <f t="shared" si="13"/>
        <v>9.7999999999999989</v>
      </c>
      <c r="G28" s="85">
        <f t="shared" si="13"/>
        <v>3.5</v>
      </c>
      <c r="H28" s="85">
        <f t="shared" si="13"/>
        <v>9.7999999999999989</v>
      </c>
      <c r="I28" s="98">
        <f t="shared" si="13"/>
        <v>28.699999999999996</v>
      </c>
      <c r="J28" s="109"/>
      <c r="K28" s="86"/>
      <c r="L28" s="163">
        <f t="shared" si="7"/>
        <v>217.00803990533996</v>
      </c>
      <c r="M28" s="163">
        <f t="shared" si="8"/>
        <v>217.00803990533996</v>
      </c>
      <c r="N28" s="153">
        <f t="shared" si="9"/>
        <v>217.00803990533996</v>
      </c>
      <c r="O28" s="145">
        <f>B28*K13</f>
        <v>-780.10091477549327</v>
      </c>
      <c r="P28" s="157">
        <f t="shared" si="10"/>
        <v>7.6018099547511326</v>
      </c>
    </row>
    <row r="29" spans="1:16" s="16" customFormat="1" ht="17.399999999999999" x14ac:dyDescent="0.35">
      <c r="A29" s="114" t="s">
        <v>11</v>
      </c>
      <c r="B29" s="118">
        <v>0</v>
      </c>
      <c r="C29" s="97">
        <f t="shared" ref="C29:I29" si="14">$B$29*C14</f>
        <v>0</v>
      </c>
      <c r="D29" s="85">
        <f t="shared" si="14"/>
        <v>0</v>
      </c>
      <c r="E29" s="85">
        <f t="shared" si="14"/>
        <v>0</v>
      </c>
      <c r="F29" s="85">
        <f t="shared" si="14"/>
        <v>0</v>
      </c>
      <c r="G29" s="85">
        <f t="shared" si="14"/>
        <v>0</v>
      </c>
      <c r="H29" s="85">
        <f t="shared" si="14"/>
        <v>0</v>
      </c>
      <c r="I29" s="98">
        <f t="shared" si="14"/>
        <v>0</v>
      </c>
      <c r="J29" s="109"/>
      <c r="K29" s="86"/>
      <c r="L29" s="163">
        <f t="shared" si="7"/>
        <v>0</v>
      </c>
      <c r="M29" s="163">
        <f t="shared" si="8"/>
        <v>0</v>
      </c>
      <c r="N29" s="153">
        <f t="shared" si="9"/>
        <v>0</v>
      </c>
      <c r="O29" s="145">
        <f t="shared" si="12"/>
        <v>0</v>
      </c>
      <c r="P29" s="157">
        <f t="shared" si="10"/>
        <v>0</v>
      </c>
    </row>
    <row r="30" spans="1:16" s="16" customFormat="1" ht="17.399999999999999" x14ac:dyDescent="0.35">
      <c r="A30" s="114" t="s">
        <v>12</v>
      </c>
      <c r="B30" s="118">
        <v>0</v>
      </c>
      <c r="C30" s="97">
        <f t="shared" ref="C30:I30" si="15">$B$30*C15</f>
        <v>0</v>
      </c>
      <c r="D30" s="85">
        <f t="shared" si="15"/>
        <v>0</v>
      </c>
      <c r="E30" s="85">
        <f t="shared" si="15"/>
        <v>0</v>
      </c>
      <c r="F30" s="85">
        <f t="shared" si="15"/>
        <v>0</v>
      </c>
      <c r="G30" s="85">
        <f t="shared" si="15"/>
        <v>0</v>
      </c>
      <c r="H30" s="85">
        <f t="shared" si="15"/>
        <v>0</v>
      </c>
      <c r="I30" s="98">
        <f t="shared" si="15"/>
        <v>0</v>
      </c>
      <c r="J30" s="109"/>
      <c r="K30" s="86"/>
      <c r="L30" s="163">
        <f t="shared" si="7"/>
        <v>0</v>
      </c>
      <c r="M30" s="163">
        <f t="shared" si="8"/>
        <v>0</v>
      </c>
      <c r="N30" s="153">
        <f t="shared" si="9"/>
        <v>0</v>
      </c>
      <c r="O30" s="145">
        <f t="shared" si="12"/>
        <v>0</v>
      </c>
      <c r="P30" s="157">
        <f t="shared" si="10"/>
        <v>0</v>
      </c>
    </row>
    <row r="31" spans="1:16" s="16" customFormat="1" ht="17.399999999999999" x14ac:dyDescent="0.35">
      <c r="A31" s="114" t="s">
        <v>13</v>
      </c>
      <c r="B31" s="118">
        <v>2</v>
      </c>
      <c r="C31" s="97">
        <f t="shared" ref="C31:I31" si="16">$B$31*C16</f>
        <v>30</v>
      </c>
      <c r="D31" s="85">
        <f t="shared" si="16"/>
        <v>0.4</v>
      </c>
      <c r="E31" s="85">
        <f t="shared" si="16"/>
        <v>1</v>
      </c>
      <c r="F31" s="85">
        <f t="shared" si="16"/>
        <v>13.8</v>
      </c>
      <c r="G31" s="85">
        <f t="shared" si="16"/>
        <v>16.600000000000001</v>
      </c>
      <c r="H31" s="85">
        <f t="shared" si="16"/>
        <v>10.4</v>
      </c>
      <c r="I31" s="98">
        <f t="shared" si="16"/>
        <v>26.4</v>
      </c>
      <c r="J31" s="109"/>
      <c r="K31" s="86"/>
      <c r="L31" s="163">
        <f t="shared" si="7"/>
        <v>-104.16384796610362</v>
      </c>
      <c r="M31" s="163">
        <f t="shared" si="8"/>
        <v>-104.16384796610362</v>
      </c>
      <c r="N31" s="153">
        <f t="shared" si="9"/>
        <v>-104.16384796610362</v>
      </c>
      <c r="O31" s="145">
        <f t="shared" si="12"/>
        <v>-784.74250003402904</v>
      </c>
      <c r="P31" s="157">
        <f t="shared" si="10"/>
        <v>0.90675532718754726</v>
      </c>
    </row>
    <row r="32" spans="1:16" s="16" customFormat="1" ht="17.399999999999999" x14ac:dyDescent="0.35">
      <c r="A32" s="114" t="s">
        <v>15</v>
      </c>
      <c r="B32" s="118">
        <v>0</v>
      </c>
      <c r="C32" s="97">
        <f t="shared" ref="C32:I32" si="17">$B$32*C17</f>
        <v>0</v>
      </c>
      <c r="D32" s="85">
        <f t="shared" si="17"/>
        <v>0</v>
      </c>
      <c r="E32" s="85">
        <f t="shared" si="17"/>
        <v>0</v>
      </c>
      <c r="F32" s="85">
        <f t="shared" si="17"/>
        <v>0</v>
      </c>
      <c r="G32" s="85">
        <f t="shared" si="17"/>
        <v>0</v>
      </c>
      <c r="H32" s="85">
        <f t="shared" si="17"/>
        <v>0</v>
      </c>
      <c r="I32" s="98">
        <f t="shared" si="17"/>
        <v>0</v>
      </c>
      <c r="J32" s="109"/>
      <c r="K32" s="86"/>
      <c r="L32" s="163">
        <f t="shared" si="7"/>
        <v>0</v>
      </c>
      <c r="M32" s="163">
        <f t="shared" si="8"/>
        <v>0</v>
      </c>
      <c r="N32" s="153">
        <f t="shared" si="9"/>
        <v>0</v>
      </c>
      <c r="O32" s="145">
        <f t="shared" si="12"/>
        <v>0</v>
      </c>
      <c r="P32" s="157">
        <f t="shared" si="10"/>
        <v>0</v>
      </c>
    </row>
    <row r="33" spans="1:23" s="16" customFormat="1" ht="17.399999999999999" x14ac:dyDescent="0.35">
      <c r="A33" s="114" t="s">
        <v>16</v>
      </c>
      <c r="B33" s="118">
        <v>0</v>
      </c>
      <c r="C33" s="99">
        <f t="shared" ref="C33:I33" si="18">$B$33*C18</f>
        <v>0</v>
      </c>
      <c r="D33" s="25">
        <f t="shared" si="18"/>
        <v>0</v>
      </c>
      <c r="E33" s="25">
        <f t="shared" si="18"/>
        <v>0</v>
      </c>
      <c r="F33" s="25">
        <f t="shared" si="18"/>
        <v>0</v>
      </c>
      <c r="G33" s="25">
        <f t="shared" si="18"/>
        <v>0</v>
      </c>
      <c r="H33" s="25">
        <f t="shared" si="18"/>
        <v>0</v>
      </c>
      <c r="I33" s="100">
        <f t="shared" si="18"/>
        <v>0</v>
      </c>
      <c r="J33" s="109"/>
      <c r="K33" s="86"/>
      <c r="L33" s="163"/>
      <c r="M33" s="163"/>
      <c r="N33" s="153">
        <f t="shared" si="9"/>
        <v>0</v>
      </c>
      <c r="O33" s="145">
        <f t="shared" si="12"/>
        <v>0</v>
      </c>
      <c r="P33" s="157">
        <f t="shared" si="10"/>
        <v>0</v>
      </c>
    </row>
    <row r="34" spans="1:23" s="16" customFormat="1" ht="17.399999999999999" x14ac:dyDescent="0.35">
      <c r="A34" s="114" t="str">
        <f>A19</f>
        <v>Lypsykivennäinen</v>
      </c>
      <c r="B34" s="118">
        <v>0</v>
      </c>
      <c r="C34" s="99">
        <f t="shared" ref="C34:I34" si="19">$B$34*C19</f>
        <v>0</v>
      </c>
      <c r="D34" s="25">
        <f t="shared" si="19"/>
        <v>0</v>
      </c>
      <c r="E34" s="25">
        <f t="shared" si="19"/>
        <v>0</v>
      </c>
      <c r="F34" s="25">
        <f t="shared" si="19"/>
        <v>0</v>
      </c>
      <c r="G34" s="53">
        <f t="shared" si="19"/>
        <v>0</v>
      </c>
      <c r="H34" s="53">
        <f t="shared" si="19"/>
        <v>0</v>
      </c>
      <c r="I34" s="101">
        <f t="shared" si="19"/>
        <v>0</v>
      </c>
      <c r="J34" s="109"/>
      <c r="K34" s="86">
        <f t="shared" si="6"/>
        <v>0</v>
      </c>
      <c r="L34" s="163"/>
      <c r="M34" s="163">
        <f t="shared" si="8"/>
        <v>0</v>
      </c>
      <c r="N34" s="153">
        <f t="shared" si="9"/>
        <v>0</v>
      </c>
      <c r="O34" s="145">
        <f t="shared" si="12"/>
        <v>0</v>
      </c>
      <c r="P34" s="157">
        <f t="shared" si="10"/>
        <v>0</v>
      </c>
    </row>
    <row r="35" spans="1:23" s="16" customFormat="1" ht="17.399999999999999" x14ac:dyDescent="0.35">
      <c r="A35" s="114" t="str">
        <f>A20</f>
        <v>UmpiKivennäinen</v>
      </c>
      <c r="B35" s="118">
        <v>0.2</v>
      </c>
      <c r="C35" s="99">
        <f t="shared" ref="C35:I35" si="20">$B$35*C20</f>
        <v>0</v>
      </c>
      <c r="D35" s="25">
        <f t="shared" si="20"/>
        <v>26.6</v>
      </c>
      <c r="E35" s="25">
        <f t="shared" si="20"/>
        <v>0</v>
      </c>
      <c r="F35" s="25">
        <f t="shared" si="20"/>
        <v>0</v>
      </c>
      <c r="G35" s="25">
        <f t="shared" si="20"/>
        <v>6.6000000000000005</v>
      </c>
      <c r="H35" s="25">
        <f t="shared" si="20"/>
        <v>40</v>
      </c>
      <c r="I35" s="100">
        <f t="shared" si="20"/>
        <v>0.8</v>
      </c>
      <c r="J35" s="109"/>
      <c r="K35" s="86">
        <f t="shared" si="6"/>
        <v>1157.02479338843</v>
      </c>
      <c r="L35" s="163"/>
      <c r="M35" s="163">
        <f t="shared" si="8"/>
        <v>1157.02479338843</v>
      </c>
      <c r="N35" s="153">
        <f t="shared" si="9"/>
        <v>1157.02479338843</v>
      </c>
      <c r="O35" s="145">
        <f>B35*K20</f>
        <v>1661.3403366096534</v>
      </c>
      <c r="P35" s="157">
        <f t="shared" si="10"/>
        <v>0</v>
      </c>
    </row>
    <row r="36" spans="1:23" s="16" customFormat="1" ht="18" thickBot="1" x14ac:dyDescent="0.4">
      <c r="A36" s="113" t="s">
        <v>83</v>
      </c>
      <c r="B36" s="119">
        <v>0</v>
      </c>
      <c r="C36" s="102">
        <f t="shared" ref="C36:I36" si="21">$B$36*C21</f>
        <v>0</v>
      </c>
      <c r="D36" s="26">
        <f t="shared" si="21"/>
        <v>0</v>
      </c>
      <c r="E36" s="26">
        <f t="shared" si="21"/>
        <v>0</v>
      </c>
      <c r="F36" s="26">
        <f t="shared" si="21"/>
        <v>0</v>
      </c>
      <c r="G36" s="26">
        <f t="shared" si="21"/>
        <v>0</v>
      </c>
      <c r="H36" s="26">
        <f t="shared" si="21"/>
        <v>0</v>
      </c>
      <c r="I36" s="103">
        <f t="shared" si="21"/>
        <v>0</v>
      </c>
      <c r="J36" s="110"/>
      <c r="K36" s="90">
        <f t="shared" si="6"/>
        <v>0</v>
      </c>
      <c r="L36" s="164"/>
      <c r="M36" s="164">
        <f>B36*J21</f>
        <v>0</v>
      </c>
      <c r="N36" s="143">
        <f t="shared" si="9"/>
        <v>0</v>
      </c>
      <c r="O36" s="146">
        <f t="shared" si="12"/>
        <v>0</v>
      </c>
      <c r="P36" s="158">
        <f t="shared" si="10"/>
        <v>0</v>
      </c>
      <c r="W36" s="77"/>
    </row>
    <row r="37" spans="1:23" ht="18" x14ac:dyDescent="0.35">
      <c r="A37" s="115" t="s">
        <v>96</v>
      </c>
      <c r="B37" s="120">
        <f t="shared" ref="B37:I37" si="22">SUM(B25:B36)</f>
        <v>22.2</v>
      </c>
      <c r="C37" s="104">
        <f t="shared" si="22"/>
        <v>394.66</v>
      </c>
      <c r="D37" s="14">
        <f t="shared" si="22"/>
        <v>28.91</v>
      </c>
      <c r="E37" s="14">
        <f t="shared" si="22"/>
        <v>47</v>
      </c>
      <c r="F37" s="14">
        <f t="shared" si="22"/>
        <v>49.480000000000004</v>
      </c>
      <c r="G37" s="14">
        <f t="shared" si="22"/>
        <v>58.95</v>
      </c>
      <c r="H37" s="14">
        <f t="shared" si="22"/>
        <v>85.72</v>
      </c>
      <c r="I37" s="105">
        <f t="shared" si="22"/>
        <v>84.719999999999985</v>
      </c>
      <c r="J37" s="111">
        <f>B25</f>
        <v>12</v>
      </c>
      <c r="K37" s="60">
        <f>B25+SUM(B34:B36)</f>
        <v>12.2</v>
      </c>
      <c r="L37" s="60">
        <f>B28+B29+B30+B31+B25</f>
        <v>21</v>
      </c>
      <c r="M37" s="60">
        <f>B28+B29+B30+B25+B34+B35+B36</f>
        <v>19.2</v>
      </c>
      <c r="N37" s="154">
        <f>SUM(B25:B36)</f>
        <v>22.2</v>
      </c>
      <c r="O37" s="147">
        <f>SUM(B25:B36)</f>
        <v>22.2</v>
      </c>
      <c r="P37" s="159">
        <f>SUM(B25:B36)</f>
        <v>22.2</v>
      </c>
    </row>
    <row r="38" spans="1:23" ht="18" x14ac:dyDescent="0.35">
      <c r="A38" s="115" t="s">
        <v>21</v>
      </c>
      <c r="B38" s="121"/>
      <c r="C38" s="106">
        <f>C37/$B$37</f>
        <v>17.777477477477479</v>
      </c>
      <c r="D38" s="87">
        <f t="shared" ref="D38:I38" si="23">D37/$B$37</f>
        <v>1.3022522522522524</v>
      </c>
      <c r="E38" s="87">
        <f t="shared" si="23"/>
        <v>2.1171171171171173</v>
      </c>
      <c r="F38" s="88">
        <f t="shared" si="23"/>
        <v>2.2288288288288292</v>
      </c>
      <c r="G38" s="87">
        <f t="shared" si="23"/>
        <v>2.6554054054054057</v>
      </c>
      <c r="H38" s="88">
        <f t="shared" si="23"/>
        <v>3.8612612612612613</v>
      </c>
      <c r="I38" s="107">
        <f t="shared" si="23"/>
        <v>3.8162162162162154</v>
      </c>
      <c r="J38" s="104">
        <f t="shared" ref="J38:P38" si="24">SUM(J25:J36)</f>
        <v>5669.6794916117387</v>
      </c>
      <c r="K38" s="14">
        <f t="shared" si="24"/>
        <v>6826.704285000169</v>
      </c>
      <c r="L38" s="14">
        <f t="shared" si="24"/>
        <v>5782.523683550975</v>
      </c>
      <c r="M38" s="14">
        <f t="shared" si="24"/>
        <v>6939.5484769394052</v>
      </c>
      <c r="N38" s="155">
        <f t="shared" si="24"/>
        <v>6939.5484769394052</v>
      </c>
      <c r="O38" s="148">
        <f t="shared" si="24"/>
        <v>5573.5724033836932</v>
      </c>
      <c r="P38" s="160">
        <f t="shared" si="24"/>
        <v>37.272221083697339</v>
      </c>
    </row>
    <row r="39" spans="1:23" ht="20.399999999999999" thickBot="1" x14ac:dyDescent="0.45">
      <c r="A39" s="122" t="s">
        <v>31</v>
      </c>
      <c r="B39" s="123"/>
      <c r="C39" s="124"/>
      <c r="D39" s="13"/>
      <c r="E39" s="13"/>
      <c r="F39" s="13"/>
      <c r="G39" s="13"/>
      <c r="H39" s="13"/>
      <c r="I39" s="125"/>
      <c r="J39" s="126">
        <f t="shared" ref="J39:P39" si="25">J38/J37</f>
        <v>472.47329096764491</v>
      </c>
      <c r="K39" s="91">
        <f t="shared" si="25"/>
        <v>559.56592500001386</v>
      </c>
      <c r="L39" s="91">
        <f t="shared" si="25"/>
        <v>275.35827064528451</v>
      </c>
      <c r="M39" s="91">
        <f t="shared" si="25"/>
        <v>361.43481650726068</v>
      </c>
      <c r="N39" s="156">
        <f t="shared" si="25"/>
        <v>312.59227373600925</v>
      </c>
      <c r="O39" s="149">
        <f t="shared" si="25"/>
        <v>251.06181997223845</v>
      </c>
      <c r="P39" s="161">
        <f t="shared" si="25"/>
        <v>1.6789288776440243</v>
      </c>
    </row>
    <row r="40" spans="1:23" x14ac:dyDescent="0.3">
      <c r="A40" s="1"/>
      <c r="B40" s="1"/>
      <c r="C40" s="2"/>
      <c r="D40" s="2"/>
      <c r="E40" s="2"/>
      <c r="F40" s="2"/>
      <c r="G40" s="2"/>
      <c r="H40" s="2"/>
      <c r="I40" s="5"/>
      <c r="J40" s="12"/>
      <c r="K40" s="2"/>
      <c r="L40" s="2"/>
    </row>
    <row r="41" spans="1:23" x14ac:dyDescent="0.3">
      <c r="A41" s="54" t="s">
        <v>95</v>
      </c>
      <c r="B41" s="3"/>
      <c r="C41" s="3"/>
      <c r="D41" s="3"/>
      <c r="E41" s="4"/>
      <c r="F41" s="3"/>
      <c r="G41" s="3"/>
      <c r="H41" s="6"/>
      <c r="I41" s="3"/>
      <c r="J41" s="7"/>
      <c r="K41" s="4"/>
    </row>
  </sheetData>
  <mergeCells count="1">
    <mergeCell ref="C23:I23"/>
  </mergeCells>
  <phoneticPr fontId="44" type="noConversion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"/>
  <sheetViews>
    <sheetView zoomScale="90" zoomScaleNormal="90" workbookViewId="0">
      <selection activeCell="I63" sqref="I63"/>
    </sheetView>
  </sheetViews>
  <sheetFormatPr defaultRowHeight="14.4" x14ac:dyDescent="0.3"/>
  <sheetData>
    <row r="1" spans="1:18" x14ac:dyDescent="0.3">
      <c r="A1" s="32" t="s">
        <v>23</v>
      </c>
      <c r="B1" s="3"/>
      <c r="C1" s="8"/>
      <c r="D1" s="6"/>
      <c r="E1" s="9"/>
      <c r="F1" s="6"/>
      <c r="G1" s="6"/>
      <c r="H1" s="6"/>
      <c r="I1" s="10"/>
      <c r="J1" s="11"/>
      <c r="K1" s="4"/>
    </row>
    <row r="2" spans="1:18" x14ac:dyDescent="0.3">
      <c r="A2" s="150" t="s">
        <v>25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8" x14ac:dyDescent="0.3">
      <c r="A3" s="151" t="s">
        <v>109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8" x14ac:dyDescent="0.3">
      <c r="A4" s="151" t="s">
        <v>110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8" x14ac:dyDescent="0.3">
      <c r="A5" s="151" t="s">
        <v>19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8" x14ac:dyDescent="0.3">
      <c r="A6" s="151" t="s">
        <v>97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8" x14ac:dyDescent="0.3">
      <c r="A7" s="151" t="s">
        <v>82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8" ht="15" thickBot="1" x14ac:dyDescent="0.35"/>
    <row r="9" spans="1:18" x14ac:dyDescent="0.3">
      <c r="A9" s="67" t="s">
        <v>43</v>
      </c>
      <c r="B9" s="168" t="s">
        <v>45</v>
      </c>
      <c r="C9" s="168" t="s">
        <v>46</v>
      </c>
      <c r="D9" s="67" t="s">
        <v>47</v>
      </c>
      <c r="E9" s="67" t="s">
        <v>50</v>
      </c>
      <c r="F9" s="67" t="s">
        <v>52</v>
      </c>
      <c r="G9" s="67" t="s">
        <v>55</v>
      </c>
      <c r="H9" s="67" t="s">
        <v>57</v>
      </c>
      <c r="I9" s="67" t="s">
        <v>59</v>
      </c>
      <c r="J9" s="67" t="s">
        <v>61</v>
      </c>
      <c r="K9" s="67" t="s">
        <v>63</v>
      </c>
      <c r="L9" s="67" t="s">
        <v>65</v>
      </c>
      <c r="M9" s="67" t="s">
        <v>67</v>
      </c>
      <c r="N9" s="67" t="s">
        <v>69</v>
      </c>
      <c r="O9" s="67" t="s">
        <v>72</v>
      </c>
      <c r="P9" s="67" t="s">
        <v>74</v>
      </c>
      <c r="Q9" s="67" t="s">
        <v>76</v>
      </c>
      <c r="R9" s="67" t="s">
        <v>79</v>
      </c>
    </row>
    <row r="10" spans="1:18" x14ac:dyDescent="0.3">
      <c r="A10" s="68" t="s">
        <v>44</v>
      </c>
      <c r="B10" s="169"/>
      <c r="C10" s="169"/>
      <c r="D10" s="68" t="s">
        <v>48</v>
      </c>
      <c r="E10" s="68" t="s">
        <v>51</v>
      </c>
      <c r="F10" s="68" t="s">
        <v>53</v>
      </c>
      <c r="G10" s="68" t="s">
        <v>56</v>
      </c>
      <c r="H10" s="68" t="s">
        <v>58</v>
      </c>
      <c r="I10" s="68" t="s">
        <v>60</v>
      </c>
      <c r="J10" s="68" t="s">
        <v>62</v>
      </c>
      <c r="K10" s="68" t="s">
        <v>64</v>
      </c>
      <c r="L10" s="68" t="s">
        <v>66</v>
      </c>
      <c r="M10" s="68" t="s">
        <v>68</v>
      </c>
      <c r="N10" s="68" t="s">
        <v>70</v>
      </c>
      <c r="O10" s="68" t="s">
        <v>73</v>
      </c>
      <c r="P10" s="68" t="s">
        <v>75</v>
      </c>
      <c r="Q10" s="68" t="s">
        <v>77</v>
      </c>
      <c r="R10" s="68" t="s">
        <v>80</v>
      </c>
    </row>
    <row r="11" spans="1:18" ht="15" thickBot="1" x14ac:dyDescent="0.35">
      <c r="A11" s="68"/>
      <c r="B11" s="169"/>
      <c r="C11" s="170"/>
      <c r="D11" s="69" t="s">
        <v>49</v>
      </c>
      <c r="E11" s="69"/>
      <c r="F11" s="69" t="s">
        <v>54</v>
      </c>
      <c r="G11" s="69"/>
      <c r="H11" s="69"/>
      <c r="I11" s="69"/>
      <c r="J11" s="69"/>
      <c r="K11" s="69"/>
      <c r="L11" s="69"/>
      <c r="M11" s="69"/>
      <c r="N11" s="69" t="s">
        <v>71</v>
      </c>
      <c r="O11" s="69"/>
      <c r="P11" s="69"/>
      <c r="Q11" s="69" t="s">
        <v>78</v>
      </c>
      <c r="R11" s="69"/>
    </row>
    <row r="12" spans="1:18" ht="15" thickBot="1" x14ac:dyDescent="0.35">
      <c r="A12" s="69"/>
      <c r="B12" s="170"/>
    </row>
    <row r="13" spans="1:18" ht="15" thickBot="1" x14ac:dyDescent="0.35"/>
    <row r="14" spans="1:18" ht="23.4" thickBot="1" x14ac:dyDescent="0.35">
      <c r="A14" s="65">
        <v>10001</v>
      </c>
      <c r="B14" s="65" t="s">
        <v>36</v>
      </c>
      <c r="C14" s="66">
        <v>65</v>
      </c>
      <c r="D14" s="66" t="s">
        <v>37</v>
      </c>
      <c r="E14" s="66" t="s">
        <v>38</v>
      </c>
      <c r="F14" s="66" t="s">
        <v>38</v>
      </c>
      <c r="G14" s="66">
        <v>15</v>
      </c>
      <c r="H14" s="66" t="s">
        <v>39</v>
      </c>
      <c r="I14" s="66" t="s">
        <v>40</v>
      </c>
      <c r="J14" s="66" t="s">
        <v>41</v>
      </c>
      <c r="K14" s="66">
        <v>70</v>
      </c>
      <c r="L14" s="66">
        <v>4</v>
      </c>
      <c r="M14" s="66">
        <v>20</v>
      </c>
      <c r="N14" s="66">
        <v>60</v>
      </c>
      <c r="O14" s="66"/>
      <c r="P14" s="66" t="s">
        <v>42</v>
      </c>
    </row>
    <row r="17" spans="1:11" x14ac:dyDescent="0.3">
      <c r="A17" s="1" t="s">
        <v>97</v>
      </c>
    </row>
    <row r="21" spans="1:11" x14ac:dyDescent="0.3">
      <c r="K21" t="s">
        <v>98</v>
      </c>
    </row>
  </sheetData>
  <mergeCells count="2">
    <mergeCell ref="B9:B12"/>
    <mergeCell ref="C9:C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3"/>
  <sheetViews>
    <sheetView workbookViewId="0">
      <selection activeCell="F26" sqref="F26"/>
    </sheetView>
  </sheetViews>
  <sheetFormatPr defaultRowHeight="14.4" x14ac:dyDescent="0.3"/>
  <sheetData>
    <row r="2" spans="2:6" x14ac:dyDescent="0.3">
      <c r="B2" t="s">
        <v>101</v>
      </c>
    </row>
    <row r="3" spans="2:6" x14ac:dyDescent="0.3">
      <c r="B3" t="s">
        <v>102</v>
      </c>
      <c r="F3" s="136" t="s">
        <v>103</v>
      </c>
    </row>
  </sheetData>
  <hyperlinks>
    <hyperlink ref="F3" r:id="rId1" xr:uid="{9B75B9A3-78BE-4E75-B245-2D8C12882CE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DCAD laskuri</vt:lpstr>
      <vt:lpstr>Kirjallisuusviitteet</vt:lpstr>
      <vt:lpstr>Kivennäisiä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 Saarijärvi</dc:creator>
  <cp:lastModifiedBy>Järvenranta Kirsi (LUKE)</cp:lastModifiedBy>
  <dcterms:created xsi:type="dcterms:W3CDTF">2012-08-06T13:30:54Z</dcterms:created>
  <dcterms:modified xsi:type="dcterms:W3CDTF">2024-06-03T11:40:14Z</dcterms:modified>
</cp:coreProperties>
</file>